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5120" windowHeight="6690" firstSheet="13" activeTab="23"/>
  </bookViews>
  <sheets>
    <sheet name="Итого" sheetId="1" state="hidden" r:id="rId1"/>
    <sheet name="01.10.2013" sheetId="2" r:id="rId2"/>
    <sheet name="01.04.2014" sheetId="3" r:id="rId3"/>
    <sheet name="01.07.2014" sheetId="4" r:id="rId4"/>
    <sheet name="01.10.2014" sheetId="5" r:id="rId5"/>
    <sheet name="01.01.2015" sheetId="6" r:id="rId6"/>
    <sheet name="01.04.2015" sheetId="7" r:id="rId7"/>
    <sheet name="01.07.2015" sheetId="8" r:id="rId8"/>
    <sheet name="01.10.2015 " sheetId="9" r:id="rId9"/>
    <sheet name="01.01.2016" sheetId="10" r:id="rId10"/>
    <sheet name="01.04.2016 " sheetId="11" r:id="rId11"/>
    <sheet name="01.07.2016 " sheetId="12" r:id="rId12"/>
    <sheet name="01.10.2016" sheetId="13" r:id="rId13"/>
    <sheet name="01.01.2017" sheetId="14" r:id="rId14"/>
    <sheet name="01.04.2017" sheetId="15" r:id="rId15"/>
    <sheet name="01.07.2017" sheetId="16" r:id="rId16"/>
    <sheet name="01.10.2017" sheetId="17" r:id="rId17"/>
    <sheet name="01.01.2018" sheetId="18" r:id="rId18"/>
    <sheet name="01.04.2018" sheetId="19" r:id="rId19"/>
    <sheet name="01.07.2018" sheetId="20" r:id="rId20"/>
    <sheet name="01.10.2018" sheetId="21" r:id="rId21"/>
    <sheet name="01.01.2019" sheetId="22" r:id="rId22"/>
    <sheet name="01.04.2019 " sheetId="23" r:id="rId23"/>
    <sheet name="01.07.2019 " sheetId="24" r:id="rId24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т.ч. 10 займов распределенных в 2011 году</t>
        </r>
      </text>
    </comment>
    <comment ref="D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т.ч.5500000,00 руб. распределенных в 2011 году
</t>
        </r>
      </text>
    </comment>
    <comment ref="D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 в т.ч. 1 заявка в 2011 
году
</t>
        </r>
      </text>
    </comment>
    <comment ref="D2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т.ч.586351 руб. в 2011 году
</t>
        </r>
      </text>
    </comment>
  </commentList>
</comments>
</file>

<file path=xl/sharedStrings.xml><?xml version="1.0" encoding="utf-8"?>
<sst xmlns="http://schemas.openxmlformats.org/spreadsheetml/2006/main" count="874" uniqueCount="214">
  <si>
    <t>№</t>
  </si>
  <si>
    <t>Наименование работ</t>
  </si>
  <si>
    <t>Кол-во</t>
  </si>
  <si>
    <t>Консультирование граждан по вопросам создания бизнеса и разработке бизнес-планов, конс.</t>
  </si>
  <si>
    <t>Организация и проведение выставочно-ярмарочных мероприятий для СМСП Хабаровского края</t>
  </si>
  <si>
    <t>Общий размер финансовых активов предназначенных для реализации программы, руб.</t>
  </si>
  <si>
    <t>кол-во активных займов на конец периода</t>
  </si>
  <si>
    <t>Общий лимит поручительств предназначенных для реализации программы, руб.</t>
  </si>
  <si>
    <t>Программа предоставления субсидий на возмещение части процентной ставки по кредитам для экспортно-ориентированных СМСП</t>
  </si>
  <si>
    <t>кол-во мероприятий</t>
  </si>
  <si>
    <t>кол-во участников</t>
  </si>
  <si>
    <t>кол-во бизнес-планов получивших экспертное заключение</t>
  </si>
  <si>
    <t>кол-во защищенных бизнес-планов</t>
  </si>
  <si>
    <t>кол-во мероприятий по экспертизе  бизнес-планов</t>
  </si>
  <si>
    <t>кол-во мероприятий по защите  бизнес-планов</t>
  </si>
  <si>
    <t>Консультационные услуги СМСП по вопросам организации внешнеэкономической деятельности, конс.</t>
  </si>
  <si>
    <t>Организация и проведение информационно-обучающих мероприятий для СМСП</t>
  </si>
  <si>
    <t>Консультирование начинающих предпринимателей (СМСП действующие менее 1 года) по вопросам ведения бизнеса, конс.</t>
  </si>
  <si>
    <t>3.1</t>
  </si>
  <si>
    <t>3.2</t>
  </si>
  <si>
    <t>Организация и проведение мероприятий для граждан, желающих осуществлять пердпринимательскую деятельность</t>
  </si>
  <si>
    <t>6.1</t>
  </si>
  <si>
    <t>6.2</t>
  </si>
  <si>
    <t>6.3</t>
  </si>
  <si>
    <t>7</t>
  </si>
  <si>
    <t>Реализация программы предоставление займов и микрозаймов СМСП</t>
  </si>
  <si>
    <t>Реализация программы предоставления поручительств СМСП</t>
  </si>
  <si>
    <t xml:space="preserve">Реализация программы поддержки экспортно-ориентированных СМСП </t>
  </si>
  <si>
    <t>Оказание консультационных услуг (бухгалтерских, юридических, финансово-экономические) СМСП, конс.</t>
  </si>
  <si>
    <t>Реализация программы "Начинающий предприниматель"</t>
  </si>
  <si>
    <t>кол-во  мероприятий</t>
  </si>
  <si>
    <t>кол-во обучающих курсов</t>
  </si>
  <si>
    <t>кол-во займов, распределенных с начала 2012 года</t>
  </si>
  <si>
    <t>Общий размер финансовых активов предназначенных для реализации программы в 2012 году, руб.</t>
  </si>
  <si>
    <t>кол-во заявок, одобренных с начала 2012 года</t>
  </si>
  <si>
    <t>Сумма субсидий, одобренных с начала 2012 года (руб.),</t>
  </si>
  <si>
    <t>кол-во субсидий, выданных с начала 2012 года</t>
  </si>
  <si>
    <t>Сумма субсидий, выданных с начала 2012 год</t>
  </si>
  <si>
    <t>кол-во погашенных кредитов обеспеченных поручительством Фонда с начала 2012 года</t>
  </si>
  <si>
    <t>сумма погашенных поручительств Фонда с начала 2012 года</t>
  </si>
  <si>
    <t>Сумма займов, распределенных с начала 2012 года (руб.)</t>
  </si>
  <si>
    <t>кол-во займов, выданных с начала 2012 года</t>
  </si>
  <si>
    <t>Сумма займов, выданных с начала 2012 года (руб.)</t>
  </si>
  <si>
    <t xml:space="preserve">кол-во созданных рабочих мест за счет выданных 2012 года займов </t>
  </si>
  <si>
    <t xml:space="preserve">кол-во сохраненных рабочих мест за счет выданных в 2012 года займов </t>
  </si>
  <si>
    <t>Сумма активных займов (руб.)</t>
  </si>
  <si>
    <t>Сумма активных поручительств по состоянию (руб.)</t>
  </si>
  <si>
    <t xml:space="preserve">кол-во действующих договоров поручительства </t>
  </si>
  <si>
    <t>в т.ч. Бухгалтерских</t>
  </si>
  <si>
    <t>Юридических</t>
  </si>
  <si>
    <t>Финансово-экономических</t>
  </si>
  <si>
    <t>на 01.10.2013 г</t>
  </si>
  <si>
    <t>Наименование банка-партнера</t>
  </si>
  <si>
    <t>Объем портфеля поручительств, руб.</t>
  </si>
  <si>
    <t>ОАО "МТС-Банк"</t>
  </si>
  <si>
    <t>ОАО "НОМОС-РЕГИОБАНК"</t>
  </si>
  <si>
    <t>КБ "ЮНИАСТРУМ БАНК" (ООО)</t>
  </si>
  <si>
    <t>ОАО "СКБ-Банк"</t>
  </si>
  <si>
    <t>Банк "Возрождение" (ОАО)</t>
  </si>
  <si>
    <t>АКБ "Инвестторгбанк" (ОАО)</t>
  </si>
  <si>
    <t>ОАО "Дальневосточный банк"</t>
  </si>
  <si>
    <t>ОАО "МДМ Банк"</t>
  </si>
  <si>
    <t>ОАО "Сбербанк России"</t>
  </si>
  <si>
    <t>Банк ВТБ 24 (ЗАО)</t>
  </si>
  <si>
    <t>ОАО "РоялКредитБанк"</t>
  </si>
  <si>
    <t>ОАО "Банк Москвы"</t>
  </si>
  <si>
    <t>ОАО "Россельхозбанк"</t>
  </si>
  <si>
    <t>ИТОГО:</t>
  </si>
  <si>
    <t>Генеральный директор                                                                          А.А. Солнышкова</t>
  </si>
  <si>
    <t>Общий объем выданных поручительств,   руб.</t>
  </si>
  <si>
    <t>Объем законченных обязательств,      руб.</t>
  </si>
  <si>
    <t>Сообщение об общем объеме выданных Гарантийным фондом Хабаровского края  поручительств и законченных обязательствах по банкам-партнерам</t>
  </si>
  <si>
    <t>ОАО "НОМОС-БАНК"</t>
  </si>
  <si>
    <t>Общий объем действующих  обязательств, руб.</t>
  </si>
  <si>
    <t>Сообщение об общем объеме выданных Гарантийным фондом Хабаровского края  поручительств, законченных обязательствах и общем объеме действующих обязательств по банкам-партнерам</t>
  </si>
  <si>
    <t>на 01.04.2014 г</t>
  </si>
  <si>
    <t>ЗАО " Солид Банк"</t>
  </si>
  <si>
    <t>ЗАО  "Банк Интеза"</t>
  </si>
  <si>
    <t>И.о генерального  директора                                                                         О.В. Ткаченко</t>
  </si>
  <si>
    <t>Генеральный директор                                                                                    И.А. Кулунчакова</t>
  </si>
  <si>
    <t>на 01.07.2014 г</t>
  </si>
  <si>
    <t>на 01.10.2014 г</t>
  </si>
  <si>
    <t>ОАО " СКБ Приморья "Примсоцбанк"</t>
  </si>
  <si>
    <t>ОАО " РОСТ Банк"</t>
  </si>
  <si>
    <t>ОАО " Азиатско-Тихоокеанский Банк"</t>
  </si>
  <si>
    <t>ОАО "Банк Уссури"</t>
  </si>
  <si>
    <t>ОАО Банк  "ФК "Открытие"</t>
  </si>
  <si>
    <t>на 01.01.2015 г</t>
  </si>
  <si>
    <t>ОАО "Промсвязьбанк"</t>
  </si>
  <si>
    <t>на 01.04.2015 г</t>
  </si>
  <si>
    <t>ПАО Банк  "ФК "Открытие"</t>
  </si>
  <si>
    <t>Банк ВТБ 24 (ПАО)</t>
  </si>
  <si>
    <t>ПАО "Промсвязьбанк"</t>
  </si>
  <si>
    <t>ПАО "МТС-Банк"</t>
  </si>
  <si>
    <t>Банк "Возрождение" (ПАО)</t>
  </si>
  <si>
    <t>ПАО "Дальневосточный банк"</t>
  </si>
  <si>
    <t>на 01.07.2015 г</t>
  </si>
  <si>
    <t>ПАО "МДМ Банк"</t>
  </si>
  <si>
    <t>АО  "Банк Интеза"</t>
  </si>
  <si>
    <t>АО "Банк Уссури"</t>
  </si>
  <si>
    <t>на 01.10.2015 г</t>
  </si>
  <si>
    <t>И.о Генерального директора                                                                        Е.А. Добровольская</t>
  </si>
  <si>
    <t>ПАО ХМБ "Открытие"</t>
  </si>
  <si>
    <t>ПАО БИНБАНК</t>
  </si>
  <si>
    <t>АКБ "Алмазэргиэнбанк" (АО)</t>
  </si>
  <si>
    <t>ПАО " Азиатско-Тихоокеанский Банк"</t>
  </si>
  <si>
    <t>ПАО " СКБ Приморья "Примсоцбанк"</t>
  </si>
  <si>
    <t>АО " Солид Банк"</t>
  </si>
  <si>
    <t>АО "Россельхозбанк"</t>
  </si>
  <si>
    <t>ПАО "Сбербанк России"</t>
  </si>
  <si>
    <t>АКБ "Инвестторгбанк" (ПАО)</t>
  </si>
  <si>
    <t>01.10.2016 г.</t>
  </si>
  <si>
    <t>Генеральный директор                                                                               И.А. Кулунчакова</t>
  </si>
  <si>
    <t>АО "РоялКредитБанк"</t>
  </si>
  <si>
    <t>АО "СКБ-Банк"</t>
  </si>
  <si>
    <t>УМ Банк (ООО)</t>
  </si>
  <si>
    <t>АКБ "РОССИЙСКИЙ КАПИТАЛ"</t>
  </si>
  <si>
    <t>ФПМП Хк (МФО)</t>
  </si>
  <si>
    <t>01.01.2017 г.</t>
  </si>
  <si>
    <t>Сообщение об общем объеме выданных Гарантийным фондом Хабаровского края  поручительств, законченных обязательствах и общем объеме действующих обязательств по партнерам</t>
  </si>
  <si>
    <t>Наименование партнера</t>
  </si>
  <si>
    <t>АО "Банк Интеза"</t>
  </si>
  <si>
    <t>ПАО "Азиатско-Тихоокеанский Банк"</t>
  </si>
  <si>
    <t>АО "Солид Банк"</t>
  </si>
  <si>
    <t>МКК "ФПМП ХК"</t>
  </si>
  <si>
    <t>ПАО "СКБ-Банк"</t>
  </si>
  <si>
    <t>Банк ВТБ  (ПАО)</t>
  </si>
  <si>
    <t>ИТОГО</t>
  </si>
  <si>
    <t>01.04.2017 г.</t>
  </si>
  <si>
    <t>Объем выплат, руб.</t>
  </si>
  <si>
    <t>Убыточность,%</t>
  </si>
  <si>
    <t>ЖУК ООО ПКП</t>
  </si>
  <si>
    <t>Производство</t>
  </si>
  <si>
    <t>040813838 ДАЛЬНЕВОСТОЧНЫЙ ФИЛИАЛ ПАО "МТС-БАНК"</t>
  </si>
  <si>
    <t>06.04.2018</t>
  </si>
  <si>
    <t>Житкевич Ольга Александровна</t>
  </si>
  <si>
    <t>Оптовая торговля неприоритет</t>
  </si>
  <si>
    <t>040813827 ФИЛИАЛ N 2754 ВТБ 24 (ПАО)</t>
  </si>
  <si>
    <t>05.04.2019</t>
  </si>
  <si>
    <t>НАРОДНЫЙ ПРОДУКТ ООО</t>
  </si>
  <si>
    <t>040813848 ФПАО "ДАЛЬНЕВОСТОЧНЫЙ БАНК" "ХАБАРОВСКИЙ"</t>
  </si>
  <si>
    <t>17.04.2020</t>
  </si>
  <si>
    <t>Радьков Андрей Юрьевич ИП</t>
  </si>
  <si>
    <t>Розничная торговля неприоритет</t>
  </si>
  <si>
    <t>19.04.2019</t>
  </si>
  <si>
    <t>ВЕКТОР ООО</t>
  </si>
  <si>
    <t>Производство и переработка сельскохозяйственной продукции</t>
  </si>
  <si>
    <t>040813608 ДАЛЬНЕВОСТОЧНЫЙ БАНК ПАО СБЕРБАНК</t>
  </si>
  <si>
    <t>27.04.2018</t>
  </si>
  <si>
    <t>ВТБ 24</t>
  </si>
  <si>
    <t>МТС</t>
  </si>
  <si>
    <t>ДВБ</t>
  </si>
  <si>
    <t>Сбер</t>
  </si>
  <si>
    <t>на 01.07.2017 г.</t>
  </si>
  <si>
    <t>Банк ВТБ  (ПАО) (бывший Банк Москвы)</t>
  </si>
  <si>
    <t>АО "МСП Банк"</t>
  </si>
  <si>
    <t>на 01.10.2017 г.</t>
  </si>
  <si>
    <t>на 01.01.2018 г.</t>
  </si>
  <si>
    <t>Транскапиталбанк (ПАО)</t>
  </si>
  <si>
    <t>Универсальная лизинговая компания</t>
  </si>
  <si>
    <t>на 01.04.2018 г.</t>
  </si>
  <si>
    <t>ВТБ (ПАО) ( ВТБ 24 (ПАО) и ОАО "Банк Москвы")</t>
  </si>
  <si>
    <t>АО "Альфа-Банк"</t>
  </si>
  <si>
    <t>на 01.07.2018 г.</t>
  </si>
  <si>
    <t>ПАО Сбербанк</t>
  </si>
  <si>
    <t>ПАО СКБ Приморья "Примсоцбанк"</t>
  </si>
  <si>
    <t>АКБ "РОССИЙСКИЙ КАПИТАЛ" (ПАО)</t>
  </si>
  <si>
    <t>АО "Роял Кредит Банк"</t>
  </si>
  <si>
    <t>"УМ-Банк" ООО</t>
  </si>
  <si>
    <t>АО Универсальная лизинговая компания</t>
  </si>
  <si>
    <t>"ТРАНСКАПИТАЛБАНК" (ПАО)</t>
  </si>
  <si>
    <t>Фонд развития моногородов</t>
  </si>
  <si>
    <t>ПАО "БИНБАНК"</t>
  </si>
  <si>
    <t>Банк "Возрождение "(ПАО)</t>
  </si>
  <si>
    <t>АО "АЛЬФА-БАНК"</t>
  </si>
  <si>
    <t>ПАО АКБ «Приморье»</t>
  </si>
  <si>
    <t xml:space="preserve">ВТБ (ПАО) </t>
  </si>
  <si>
    <t>Общий объем действующих  обязательств, тыс. руб.</t>
  </si>
  <si>
    <t>Объем законченных обязательств,тыс.руб.</t>
  </si>
  <si>
    <t>Общий объем выданных поручительств,тыс.руб.</t>
  </si>
  <si>
    <t>на 01.10.2018 г.</t>
  </si>
  <si>
    <t>на 01.01.2019 г.</t>
  </si>
  <si>
    <t>Банк ВТБ (ПАО)</t>
  </si>
  <si>
    <t>"Азиатско-Тихоокеанский Банк" (ПАО)</t>
  </si>
  <si>
    <t>ЗАО "Универсальная лизинговая компания"</t>
  </si>
  <si>
    <t>ТКБ БАНК ПАО</t>
  </si>
  <si>
    <t>МКК ФПМП ХК</t>
  </si>
  <si>
    <t>НО "Фонд развития моногородов"</t>
  </si>
  <si>
    <t>"Банк Москвы"(ОАО)</t>
  </si>
  <si>
    <t>Банк "Уссури" (АО)</t>
  </si>
  <si>
    <t>АКБ "Алмазэргиэнбанк" АО</t>
  </si>
  <si>
    <t>АО "РЛК Республики Татарстан</t>
  </si>
  <si>
    <t>АО "РЛК Республики Башкортостан</t>
  </si>
  <si>
    <t>АО "РЛК Республики Саха (Якутия)</t>
  </si>
  <si>
    <t>Фонд развития промышленности</t>
  </si>
  <si>
    <t>Фонд развития промышленности Хабаровского края</t>
  </si>
  <si>
    <t>АО "БайкалИнвестБанк"</t>
  </si>
  <si>
    <t>Азиатско-Тихоокеанский Банк (АТБ Банк) (ПАО)</t>
  </si>
  <si>
    <t>ПАО "Примсоцбанк"</t>
  </si>
  <si>
    <t>БАНК ДОМ.РФ (ранее АКБ "РОССИЙСКИЙ КАПИТАЛ" (ПАО))</t>
  </si>
  <si>
    <t>УМ-Банк ООО</t>
  </si>
  <si>
    <t>ПАО Транскапитал Банк (ТКБ БАНК)</t>
  </si>
  <si>
    <t>ПАО Банк "ФК Открытие"</t>
  </si>
  <si>
    <t>ОАО «АКБ «Банк Москвы»</t>
  </si>
  <si>
    <t>ПАО АКБ "Приморье"</t>
  </si>
  <si>
    <t>МИКРОКРЕДИТНАЯ КОМПАНИЯ "ФОНД ПОДДЕРЖКИ МАЛОГО ПРЕДПРИНИМАТЕЛЬСТВА ХАБАРОВСКОГО КРАЯ" (МКК "ФПМП ХК")</t>
  </si>
  <si>
    <t>РЛК Республики Татарстан (РЛК РТ)</t>
  </si>
  <si>
    <t>РЛК Республики Башкортостан</t>
  </si>
  <si>
    <t>РЛК Республики Саха (Якутия)</t>
  </si>
  <si>
    <t>АКЦИОНЕРНОЕ ОБЩЕСТВО "РЕГИОНАЛЬНАЯ ЛИЗИНГОВАЯ КОМПАНИЯ ЯРОСЛАВСКОЙ ОБЛАСТИ" (РЛК Ярославской области)</t>
  </si>
  <si>
    <t>Фонд развития промышленности (ФРП)</t>
  </si>
  <si>
    <t>на 01.04.2019 г.</t>
  </si>
  <si>
    <t>на 01.07.2019 г.</t>
  </si>
  <si>
    <t>Сообщение об общем объеме выданных Гарантийным фондом Хабаровского края  поручительств, законченных обязательствах и общем объеме действующих обязательств по Партнерам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</si>
</sst>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[$-419]dd\.mm\.yy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 Cy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2C2C2C"/>
      <name val="Times New Roman"/>
      <family val="1"/>
    </font>
    <font>
      <sz val="12"/>
      <color rgb="FF000000"/>
      <name val="Times New Roman Cyr"/>
      <family val="0"/>
    </font>
    <font>
      <sz val="12"/>
      <color theme="1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/>
    </border>
    <border>
      <left style="thin">
        <color indexed="23"/>
      </left>
      <right>
        <color indexed="63"/>
      </right>
      <top/>
      <bottom style="thin">
        <color indexed="23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0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17" borderId="0" applyNumberFormat="0" applyBorder="0" applyAlignment="0" applyProtection="0"/>
    <xf numFmtId="0" fontId="39" fillId="27" borderId="0" applyNumberFormat="0" applyBorder="0" applyAlignment="0" applyProtection="0"/>
    <xf numFmtId="0" fontId="10" fillId="19" borderId="0" applyNumberFormat="0" applyBorder="0" applyAlignment="0" applyProtection="0"/>
    <xf numFmtId="0" fontId="39" fillId="28" borderId="0" applyNumberFormat="0" applyBorder="0" applyAlignment="0" applyProtection="0"/>
    <xf numFmtId="0" fontId="10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39" fillId="36" borderId="0" applyNumberFormat="0" applyBorder="0" applyAlignment="0" applyProtection="0"/>
    <xf numFmtId="0" fontId="10" fillId="37" borderId="0" applyNumberFormat="0" applyBorder="0" applyAlignment="0" applyProtection="0"/>
    <xf numFmtId="0" fontId="39" fillId="38" borderId="0" applyNumberFormat="0" applyBorder="0" applyAlignment="0" applyProtection="0"/>
    <xf numFmtId="0" fontId="10" fillId="39" borderId="0" applyNumberFormat="0" applyBorder="0" applyAlignment="0" applyProtection="0"/>
    <xf numFmtId="0" fontId="39" fillId="40" borderId="0" applyNumberFormat="0" applyBorder="0" applyAlignment="0" applyProtection="0"/>
    <xf numFmtId="0" fontId="10" fillId="29" borderId="0" applyNumberFormat="0" applyBorder="0" applyAlignment="0" applyProtection="0"/>
    <xf numFmtId="0" fontId="39" fillId="41" borderId="0" applyNumberFormat="0" applyBorder="0" applyAlignment="0" applyProtection="0"/>
    <xf numFmtId="0" fontId="10" fillId="31" borderId="0" applyNumberFormat="0" applyBorder="0" applyAlignment="0" applyProtection="0"/>
    <xf numFmtId="0" fontId="39" fillId="42" borderId="0" applyNumberFormat="0" applyBorder="0" applyAlignment="0" applyProtection="0"/>
    <xf numFmtId="0" fontId="10" fillId="43" borderId="0" applyNumberFormat="0" applyBorder="0" applyAlignment="0" applyProtection="0"/>
    <xf numFmtId="0" fontId="40" fillId="44" borderId="1" applyNumberFormat="0" applyAlignment="0" applyProtection="0"/>
    <xf numFmtId="0" fontId="11" fillId="13" borderId="2" applyNumberFormat="0" applyAlignment="0" applyProtection="0"/>
    <xf numFmtId="0" fontId="41" fillId="45" borderId="3" applyNumberFormat="0" applyAlignment="0" applyProtection="0"/>
    <xf numFmtId="0" fontId="12" fillId="46" borderId="4" applyNumberFormat="0" applyAlignment="0" applyProtection="0"/>
    <xf numFmtId="0" fontId="42" fillId="45" borderId="1" applyNumberFormat="0" applyAlignment="0" applyProtection="0"/>
    <xf numFmtId="0" fontId="13" fillId="46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4" fillId="0" borderId="6" applyNumberFormat="0" applyFill="0" applyAlignment="0" applyProtection="0"/>
    <xf numFmtId="0" fontId="45" fillId="0" borderId="7" applyNumberFormat="0" applyFill="0" applyAlignment="0" applyProtection="0"/>
    <xf numFmtId="0" fontId="15" fillId="0" borderId="8" applyNumberFormat="0" applyFill="0" applyAlignment="0" applyProtection="0"/>
    <xf numFmtId="0" fontId="46" fillId="0" borderId="9" applyNumberFormat="0" applyFill="0" applyAlignment="0" applyProtection="0"/>
    <xf numFmtId="0" fontId="1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47" borderId="13" applyNumberFormat="0" applyAlignment="0" applyProtection="0"/>
    <xf numFmtId="0" fontId="18" fillId="48" borderId="14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1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3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25" fillId="7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3" fontId="5" fillId="55" borderId="19" xfId="0" applyNumberFormat="1" applyFont="1" applyFill="1" applyBorder="1" applyAlignment="1">
      <alignment horizontal="center" vertical="top" wrapText="1"/>
    </xf>
    <xf numFmtId="0" fontId="5" fillId="55" borderId="19" xfId="0" applyFont="1" applyFill="1" applyBorder="1" applyAlignment="1">
      <alignment horizontal="center" vertical="top" wrapText="1"/>
    </xf>
    <xf numFmtId="0" fontId="5" fillId="55" borderId="19" xfId="0" applyFont="1" applyFill="1" applyBorder="1" applyAlignment="1">
      <alignment horizontal="left" vertical="top" wrapText="1"/>
    </xf>
    <xf numFmtId="3" fontId="4" fillId="55" borderId="19" xfId="0" applyNumberFormat="1" applyFont="1" applyFill="1" applyBorder="1" applyAlignment="1">
      <alignment horizontal="center" vertical="top" wrapText="1"/>
    </xf>
    <xf numFmtId="0" fontId="57" fillId="0" borderId="19" xfId="0" applyFont="1" applyFill="1" applyBorder="1" applyAlignment="1">
      <alignment horizontal="left" vertical="top" wrapText="1"/>
    </xf>
    <xf numFmtId="3" fontId="57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58" fillId="0" borderId="19" xfId="90" applyFont="1" applyFill="1" applyBorder="1" applyAlignment="1">
      <alignment vertical="top" wrapText="1"/>
      <protection/>
    </xf>
    <xf numFmtId="3" fontId="59" fillId="0" borderId="19" xfId="90" applyNumberFormat="1" applyFont="1" applyFill="1" applyBorder="1" applyAlignment="1">
      <alignment horizontal="center" vertical="top" wrapText="1"/>
      <protection/>
    </xf>
    <xf numFmtId="0" fontId="58" fillId="0" borderId="19" xfId="0" applyFont="1" applyFill="1" applyBorder="1" applyAlignment="1">
      <alignment vertical="top" wrapText="1"/>
    </xf>
    <xf numFmtId="0" fontId="60" fillId="0" borderId="19" xfId="0" applyFont="1" applyFill="1" applyBorder="1" applyAlignment="1">
      <alignment horizontal="left" vertical="top" wrapText="1"/>
    </xf>
    <xf numFmtId="49" fontId="59" fillId="0" borderId="19" xfId="0" applyNumberFormat="1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left" vertical="top" wrapText="1"/>
    </xf>
    <xf numFmtId="0" fontId="61" fillId="0" borderId="19" xfId="0" applyFont="1" applyFill="1" applyBorder="1" applyAlignment="1">
      <alignment horizontal="left" vertical="top" wrapText="1"/>
    </xf>
    <xf numFmtId="3" fontId="59" fillId="0" borderId="19" xfId="0" applyNumberFormat="1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2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3" fontId="63" fillId="0" borderId="19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4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3" fontId="64" fillId="0" borderId="20" xfId="0" applyNumberFormat="1" applyFont="1" applyBorder="1" applyAlignment="1">
      <alignment horizontal="center" vertical="center"/>
    </xf>
    <xf numFmtId="3" fontId="63" fillId="0" borderId="20" xfId="0" applyNumberFormat="1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3" fontId="9" fillId="55" borderId="19" xfId="0" applyNumberFormat="1" applyFont="1" applyFill="1" applyBorder="1" applyAlignment="1">
      <alignment horizontal="center" vertical="center"/>
    </xf>
    <xf numFmtId="3" fontId="62" fillId="55" borderId="19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3" fontId="65" fillId="0" borderId="19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/>
    </xf>
    <xf numFmtId="3" fontId="62" fillId="0" borderId="19" xfId="0" applyNumberFormat="1" applyFont="1" applyFill="1" applyBorder="1" applyAlignment="1">
      <alignment horizontal="center" vertical="center"/>
    </xf>
    <xf numFmtId="4" fontId="59" fillId="0" borderId="2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right"/>
    </xf>
    <xf numFmtId="0" fontId="64" fillId="55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/>
    </xf>
    <xf numFmtId="0" fontId="64" fillId="0" borderId="19" xfId="0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center"/>
    </xf>
    <xf numFmtId="3" fontId="64" fillId="0" borderId="21" xfId="0" applyNumberFormat="1" applyFont="1" applyFill="1" applyBorder="1" applyAlignment="1">
      <alignment horizontal="center" vertical="center"/>
    </xf>
    <xf numFmtId="3" fontId="64" fillId="55" borderId="21" xfId="0" applyNumberFormat="1" applyFont="1" applyFill="1" applyBorder="1" applyAlignment="1">
      <alignment horizontal="center" vertical="center"/>
    </xf>
    <xf numFmtId="3" fontId="64" fillId="0" borderId="19" xfId="0" applyNumberFormat="1" applyFont="1" applyBorder="1" applyAlignment="1">
      <alignment horizontal="center"/>
    </xf>
    <xf numFmtId="3" fontId="64" fillId="55" borderId="19" xfId="0" applyNumberFormat="1" applyFont="1" applyFill="1" applyBorder="1" applyAlignment="1">
      <alignment horizontal="center"/>
    </xf>
    <xf numFmtId="0" fontId="62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left" vertical="center" wrapText="1"/>
    </xf>
    <xf numFmtId="0" fontId="9" fillId="55" borderId="19" xfId="0" applyFont="1" applyFill="1" applyBorder="1" applyAlignment="1">
      <alignment horizontal="left" vertical="center"/>
    </xf>
    <xf numFmtId="0" fontId="64" fillId="55" borderId="19" xfId="0" applyFont="1" applyFill="1" applyBorder="1" applyAlignment="1">
      <alignment horizontal="left" vertical="center" wrapText="1"/>
    </xf>
    <xf numFmtId="0" fontId="64" fillId="55" borderId="19" xfId="0" applyFont="1" applyFill="1" applyBorder="1" applyAlignment="1">
      <alignment horizontal="left" vertical="center"/>
    </xf>
    <xf numFmtId="3" fontId="63" fillId="55" borderId="19" xfId="0" applyNumberFormat="1" applyFont="1" applyFill="1" applyBorder="1" applyAlignment="1">
      <alignment horizontal="center" vertical="center" wrapText="1"/>
    </xf>
    <xf numFmtId="176" fontId="9" fillId="55" borderId="19" xfId="0" applyNumberFormat="1" applyFont="1" applyFill="1" applyBorder="1" applyAlignment="1">
      <alignment horizontal="center" vertical="center"/>
    </xf>
    <xf numFmtId="176" fontId="62" fillId="55" borderId="19" xfId="0" applyNumberFormat="1" applyFont="1" applyFill="1" applyBorder="1" applyAlignment="1">
      <alignment horizontal="center" vertical="center"/>
    </xf>
    <xf numFmtId="176" fontId="64" fillId="55" borderId="19" xfId="0" applyNumberFormat="1" applyFont="1" applyFill="1" applyBorder="1" applyAlignment="1">
      <alignment horizontal="center" vertical="center"/>
    </xf>
    <xf numFmtId="176" fontId="9" fillId="55" borderId="19" xfId="95" applyNumberFormat="1" applyFont="1" applyFill="1" applyBorder="1" applyAlignment="1">
      <alignment horizontal="center" vertical="center" wrapText="1"/>
      <protection/>
    </xf>
    <xf numFmtId="0" fontId="65" fillId="55" borderId="19" xfId="0" applyFont="1" applyFill="1" applyBorder="1" applyAlignment="1">
      <alignment horizontal="center" vertical="center" wrapText="1"/>
    </xf>
    <xf numFmtId="2" fontId="66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3" fontId="62" fillId="0" borderId="19" xfId="0" applyNumberFormat="1" applyFont="1" applyBorder="1" applyAlignment="1">
      <alignment horizontal="center"/>
    </xf>
    <xf numFmtId="3" fontId="9" fillId="55" borderId="19" xfId="95" applyNumberFormat="1" applyFont="1" applyFill="1" applyBorder="1" applyAlignment="1">
      <alignment horizontal="center" vertical="center" wrapText="1"/>
      <protection/>
    </xf>
    <xf numFmtId="3" fontId="64" fillId="55" borderId="19" xfId="0" applyNumberFormat="1" applyFont="1" applyFill="1" applyBorder="1" applyAlignment="1">
      <alignment horizontal="center" vertical="center"/>
    </xf>
    <xf numFmtId="0" fontId="65" fillId="5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4" fontId="6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8" fillId="0" borderId="19" xfId="0" applyFont="1" applyFill="1" applyBorder="1" applyAlignment="1">
      <alignment vertical="center"/>
    </xf>
    <xf numFmtId="4" fontId="9" fillId="0" borderId="19" xfId="94" applyNumberFormat="1" applyFont="1" applyBorder="1" applyAlignment="1">
      <alignment horizontal="center" vertical="center" wrapText="1"/>
      <protection/>
    </xf>
    <xf numFmtId="4" fontId="66" fillId="0" borderId="19" xfId="0" applyNumberFormat="1" applyFont="1" applyBorder="1" applyAlignment="1">
      <alignment horizontal="center" vertical="center"/>
    </xf>
    <xf numFmtId="0" fontId="65" fillId="55" borderId="19" xfId="0" applyFont="1" applyFill="1" applyBorder="1" applyAlignment="1">
      <alignment horizontal="center" vertical="center" wrapText="1"/>
    </xf>
    <xf numFmtId="2" fontId="66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4" fontId="64" fillId="55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55" borderId="19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47" fillId="0" borderId="19" xfId="0" applyNumberFormat="1" applyFont="1" applyBorder="1" applyAlignment="1">
      <alignment horizontal="center" vertical="center"/>
    </xf>
    <xf numFmtId="0" fontId="59" fillId="0" borderId="0" xfId="90" applyFont="1" applyAlignment="1">
      <alignment horizontal="left"/>
      <protection/>
    </xf>
    <xf numFmtId="0" fontId="65" fillId="55" borderId="19" xfId="0" applyFont="1" applyFill="1" applyBorder="1" applyAlignment="1">
      <alignment horizontal="center" vertical="center" wrapText="1"/>
    </xf>
    <xf numFmtId="0" fontId="27" fillId="0" borderId="22" xfId="93" applyNumberFormat="1" applyFont="1" applyBorder="1" applyAlignment="1">
      <alignment horizontal="left" vertical="center" wrapText="1"/>
      <protection/>
    </xf>
    <xf numFmtId="0" fontId="27" fillId="0" borderId="19" xfId="93" applyNumberFormat="1" applyFont="1" applyBorder="1" applyAlignment="1">
      <alignment horizontal="left" vertical="center" wrapText="1"/>
      <protection/>
    </xf>
    <xf numFmtId="4" fontId="27" fillId="0" borderId="19" xfId="93" applyNumberFormat="1" applyFont="1" applyBorder="1" applyAlignment="1">
      <alignment horizontal="right" vertical="center" wrapText="1"/>
      <protection/>
    </xf>
    <xf numFmtId="0" fontId="27" fillId="0" borderId="0" xfId="93" applyNumberFormat="1" applyFont="1" applyFill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55" borderId="19" xfId="0" applyFill="1" applyBorder="1" applyAlignment="1">
      <alignment horizontal="center"/>
    </xf>
    <xf numFmtId="0" fontId="4" fillId="55" borderId="19" xfId="0" applyFont="1" applyFill="1" applyBorder="1" applyAlignment="1">
      <alignment vertical="center"/>
    </xf>
    <xf numFmtId="0" fontId="65" fillId="55" borderId="19" xfId="0" applyFont="1" applyFill="1" applyBorder="1" applyAlignment="1">
      <alignment horizontal="center" vertical="center" wrapText="1"/>
    </xf>
    <xf numFmtId="2" fontId="66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65" fillId="55" borderId="23" xfId="0" applyFont="1" applyFill="1" applyBorder="1" applyAlignment="1">
      <alignment horizontal="center" vertical="center" wrapText="1"/>
    </xf>
    <xf numFmtId="2" fontId="66" fillId="55" borderId="23" xfId="0" applyNumberFormat="1" applyFont="1" applyFill="1" applyBorder="1" applyAlignment="1">
      <alignment horizontal="center" vertical="center" wrapText="1"/>
    </xf>
    <xf numFmtId="0" fontId="26" fillId="55" borderId="23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2" fontId="66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/>
    </xf>
    <xf numFmtId="0" fontId="59" fillId="55" borderId="19" xfId="0" applyFont="1" applyFill="1" applyBorder="1" applyAlignment="1">
      <alignment vertical="center"/>
    </xf>
    <xf numFmtId="0" fontId="63" fillId="55" borderId="1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65" fillId="55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" fontId="9" fillId="55" borderId="19" xfId="94" applyNumberFormat="1" applyFont="1" applyFill="1" applyBorder="1" applyAlignment="1">
      <alignment horizontal="center" vertical="center" wrapText="1"/>
      <protection/>
    </xf>
    <xf numFmtId="4" fontId="64" fillId="5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4" fontId="8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3" fillId="55" borderId="1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2" fontId="60" fillId="55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/>
    </xf>
    <xf numFmtId="4" fontId="4" fillId="0" borderId="19" xfId="96" applyNumberFormat="1" applyFont="1" applyFill="1" applyBorder="1" applyAlignment="1">
      <alignment horizontal="center" vertical="center" wrapText="1"/>
      <protection/>
    </xf>
    <xf numFmtId="4" fontId="59" fillId="0" borderId="19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19" xfId="95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/>
    </xf>
    <xf numFmtId="0" fontId="4" fillId="0" borderId="19" xfId="96" applyNumberFormat="1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0" fontId="67" fillId="0" borderId="19" xfId="0" applyFont="1" applyBorder="1" applyAlignment="1">
      <alignment/>
    </xf>
    <xf numFmtId="0" fontId="59" fillId="0" borderId="19" xfId="0" applyFont="1" applyBorder="1" applyAlignment="1">
      <alignment/>
    </xf>
    <xf numFmtId="4" fontId="58" fillId="0" borderId="19" xfId="0" applyNumberFormat="1" applyFont="1" applyBorder="1" applyAlignment="1">
      <alignment horizontal="center" vertical="center"/>
    </xf>
    <xf numFmtId="4" fontId="58" fillId="0" borderId="25" xfId="0" applyNumberFormat="1" applyFont="1" applyFill="1" applyBorder="1" applyAlignment="1">
      <alignment horizontal="center" vertical="center"/>
    </xf>
    <xf numFmtId="4" fontId="58" fillId="0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/>
    </xf>
    <xf numFmtId="0" fontId="60" fillId="0" borderId="19" xfId="0" applyFont="1" applyBorder="1" applyAlignment="1">
      <alignment/>
    </xf>
    <xf numFmtId="4" fontId="60" fillId="0" borderId="19" xfId="0" applyNumberFormat="1" applyFont="1" applyBorder="1" applyAlignment="1">
      <alignment horizontal="center" vertical="center"/>
    </xf>
    <xf numFmtId="0" fontId="59" fillId="0" borderId="0" xfId="90" applyFont="1" applyAlignment="1">
      <alignment/>
      <protection/>
    </xf>
    <xf numFmtId="0" fontId="59" fillId="0" borderId="0" xfId="90" applyFont="1" applyBorder="1" applyAlignment="1">
      <alignment/>
      <protection/>
    </xf>
    <xf numFmtId="0" fontId="63" fillId="55" borderId="1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2" fontId="29" fillId="55" borderId="2" xfId="0" applyNumberFormat="1" applyFont="1" applyFill="1" applyBorder="1" applyAlignment="1">
      <alignment horizontal="center"/>
    </xf>
    <xf numFmtId="4" fontId="29" fillId="55" borderId="2" xfId="0" applyNumberFormat="1" applyFont="1" applyFill="1" applyBorder="1" applyAlignment="1">
      <alignment horizontal="center"/>
    </xf>
    <xf numFmtId="0" fontId="63" fillId="55" borderId="19" xfId="0" applyFont="1" applyFill="1" applyBorder="1" applyAlignment="1">
      <alignment horizontal="center" vertical="center" wrapText="1"/>
    </xf>
    <xf numFmtId="4" fontId="4" fillId="55" borderId="19" xfId="0" applyNumberFormat="1" applyFont="1" applyFill="1" applyBorder="1" applyAlignment="1">
      <alignment horizontal="center" vertical="center"/>
    </xf>
    <xf numFmtId="2" fontId="4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9" xfId="90" applyFont="1" applyBorder="1" applyAlignment="1">
      <alignment horizontal="center" vertical="center"/>
      <protection/>
    </xf>
    <xf numFmtId="0" fontId="59" fillId="0" borderId="19" xfId="90" applyFont="1" applyBorder="1" applyAlignment="1">
      <alignment/>
      <protection/>
    </xf>
    <xf numFmtId="4" fontId="59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/>
    </xf>
    <xf numFmtId="4" fontId="66" fillId="0" borderId="19" xfId="0" applyNumberFormat="1" applyFont="1" applyBorder="1" applyAlignment="1">
      <alignment horizontal="center"/>
    </xf>
    <xf numFmtId="4" fontId="4" fillId="0" borderId="19" xfId="96" applyNumberFormat="1" applyFont="1" applyFill="1" applyBorder="1" applyAlignment="1">
      <alignment horizontal="center" wrapText="1"/>
      <protection/>
    </xf>
    <xf numFmtId="4" fontId="4" fillId="0" borderId="19" xfId="95" applyNumberFormat="1" applyFont="1" applyFill="1" applyBorder="1" applyAlignment="1">
      <alignment horizontal="center" wrapText="1"/>
      <protection/>
    </xf>
    <xf numFmtId="4" fontId="60" fillId="0" borderId="19" xfId="0" applyNumberFormat="1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19" xfId="90" applyFont="1" applyBorder="1" applyAlignment="1">
      <alignment horizontal="center"/>
      <protection/>
    </xf>
    <xf numFmtId="4" fontId="59" fillId="0" borderId="26" xfId="0" applyNumberFormat="1" applyFont="1" applyBorder="1" applyAlignment="1">
      <alignment horizontal="center" vertical="center"/>
    </xf>
    <xf numFmtId="0" fontId="66" fillId="0" borderId="19" xfId="0" applyFont="1" applyFill="1" applyBorder="1" applyAlignment="1">
      <alignment/>
    </xf>
    <xf numFmtId="4" fontId="59" fillId="0" borderId="27" xfId="0" applyNumberFormat="1" applyFont="1" applyBorder="1" applyAlignment="1">
      <alignment horizontal="center" vertical="center"/>
    </xf>
    <xf numFmtId="4" fontId="59" fillId="0" borderId="28" xfId="0" applyNumberFormat="1" applyFont="1" applyBorder="1" applyAlignment="1">
      <alignment horizontal="center" vertical="center"/>
    </xf>
    <xf numFmtId="0" fontId="63" fillId="55" borderId="24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30" fillId="55" borderId="2" xfId="0" applyFont="1" applyFill="1" applyBorder="1" applyAlignment="1">
      <alignment horizontal="left" wrapText="1"/>
    </xf>
    <xf numFmtId="4" fontId="58" fillId="55" borderId="29" xfId="0" applyNumberFormat="1" applyFont="1" applyFill="1" applyBorder="1" applyAlignment="1">
      <alignment horizontal="center" vertical="center" wrapText="1" shrinkToFit="1"/>
    </xf>
    <xf numFmtId="4" fontId="68" fillId="55" borderId="29" xfId="0" applyNumberFormat="1" applyFont="1" applyFill="1" applyBorder="1" applyAlignment="1">
      <alignment horizontal="center" vertical="center" wrapText="1" shrinkToFit="1"/>
    </xf>
    <xf numFmtId="4" fontId="68" fillId="55" borderId="29" xfId="0" applyNumberFormat="1" applyFont="1" applyFill="1" applyBorder="1" applyAlignment="1">
      <alignment horizontal="center" vertical="center" wrapText="1" shrinkToFit="1"/>
    </xf>
    <xf numFmtId="4" fontId="58" fillId="55" borderId="30" xfId="0" applyNumberFormat="1" applyFont="1" applyFill="1" applyBorder="1" applyAlignment="1">
      <alignment horizontal="center" vertical="center" wrapText="1" shrinkToFit="1"/>
    </xf>
    <xf numFmtId="4" fontId="58" fillId="55" borderId="19" xfId="0" applyNumberFormat="1" applyFont="1" applyFill="1" applyBorder="1" applyAlignment="1">
      <alignment horizontal="center" vertical="center"/>
    </xf>
    <xf numFmtId="4" fontId="58" fillId="55" borderId="31" xfId="0" applyNumberFormat="1" applyFont="1" applyFill="1" applyBorder="1" applyAlignment="1">
      <alignment horizontal="center" vertical="center" wrapText="1" shrinkToFit="1"/>
    </xf>
    <xf numFmtId="4" fontId="68" fillId="55" borderId="30" xfId="0" applyNumberFormat="1" applyFont="1" applyFill="1" applyBorder="1" applyAlignment="1">
      <alignment horizontal="center" vertical="center" wrapText="1" shrinkToFit="1"/>
    </xf>
    <xf numFmtId="3" fontId="58" fillId="55" borderId="32" xfId="0" applyNumberFormat="1" applyFont="1" applyFill="1" applyBorder="1" applyAlignment="1">
      <alignment horizontal="center" vertical="center" wrapText="1" shrinkToFit="1"/>
    </xf>
    <xf numFmtId="4" fontId="68" fillId="55" borderId="19" xfId="0" applyNumberFormat="1" applyFont="1" applyFill="1" applyBorder="1" applyAlignment="1">
      <alignment horizontal="center" vertical="center" wrapText="1" shrinkToFit="1"/>
    </xf>
    <xf numFmtId="3" fontId="58" fillId="55" borderId="19" xfId="0" applyNumberFormat="1" applyFont="1" applyFill="1" applyBorder="1" applyAlignment="1">
      <alignment horizontal="center" vertical="center" wrapText="1" shrinkToFit="1"/>
    </xf>
    <xf numFmtId="3" fontId="58" fillId="55" borderId="33" xfId="0" applyNumberFormat="1" applyFont="1" applyFill="1" applyBorder="1" applyAlignment="1">
      <alignment horizontal="center" vertical="center" wrapText="1" shrinkToFit="1"/>
    </xf>
    <xf numFmtId="4" fontId="68" fillId="55" borderId="31" xfId="0" applyNumberFormat="1" applyFont="1" applyFill="1" applyBorder="1" applyAlignment="1">
      <alignment horizontal="center" vertical="center" wrapText="1" shrinkToFit="1"/>
    </xf>
    <xf numFmtId="3" fontId="58" fillId="55" borderId="34" xfId="0" applyNumberFormat="1" applyFont="1" applyFill="1" applyBorder="1" applyAlignment="1">
      <alignment horizontal="center" vertical="center" wrapText="1" shrinkToFit="1"/>
    </xf>
    <xf numFmtId="0" fontId="30" fillId="55" borderId="35" xfId="0" applyFont="1" applyFill="1" applyBorder="1" applyAlignment="1">
      <alignment horizontal="left" wrapText="1"/>
    </xf>
    <xf numFmtId="4" fontId="58" fillId="55" borderId="19" xfId="0" applyNumberFormat="1" applyFont="1" applyFill="1" applyBorder="1" applyAlignment="1">
      <alignment horizontal="center" vertical="center" wrapText="1" shrinkToFit="1"/>
    </xf>
    <xf numFmtId="0" fontId="30" fillId="55" borderId="36" xfId="0" applyFont="1" applyFill="1" applyBorder="1" applyAlignment="1">
      <alignment horizontal="left" wrapText="1"/>
    </xf>
    <xf numFmtId="3" fontId="68" fillId="55" borderId="19" xfId="0" applyNumberFormat="1" applyFont="1" applyFill="1" applyBorder="1" applyAlignment="1">
      <alignment horizontal="center" vertical="center" wrapText="1" shrinkToFit="1"/>
    </xf>
    <xf numFmtId="0" fontId="30" fillId="55" borderId="20" xfId="0" applyFont="1" applyFill="1" applyBorder="1" applyAlignment="1">
      <alignment wrapText="1"/>
    </xf>
    <xf numFmtId="0" fontId="30" fillId="55" borderId="37" xfId="0" applyFont="1" applyFill="1" applyBorder="1" applyAlignment="1">
      <alignment horizontal="left" vertical="center" wrapText="1"/>
    </xf>
    <xf numFmtId="0" fontId="69" fillId="0" borderId="19" xfId="0" applyFont="1" applyBorder="1" applyAlignment="1">
      <alignment/>
    </xf>
    <xf numFmtId="0" fontId="30" fillId="55" borderId="19" xfId="0" applyFont="1" applyFill="1" applyBorder="1" applyAlignment="1">
      <alignment horizontal="left" wrapText="1"/>
    </xf>
    <xf numFmtId="0" fontId="69" fillId="0" borderId="20" xfId="0" applyFont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top" wrapText="1"/>
    </xf>
    <xf numFmtId="0" fontId="5" fillId="55" borderId="19" xfId="0" applyFont="1" applyFill="1" applyBorder="1" applyAlignment="1">
      <alignment horizontal="center" vertical="top" wrapText="1"/>
    </xf>
    <xf numFmtId="0" fontId="59" fillId="0" borderId="19" xfId="90" applyFont="1" applyFill="1" applyBorder="1" applyAlignment="1">
      <alignment horizontal="center" vertical="top" wrapText="1"/>
      <protection/>
    </xf>
    <xf numFmtId="0" fontId="6" fillId="55" borderId="19" xfId="0" applyFont="1" applyFill="1" applyBorder="1" applyAlignment="1">
      <alignment horizontal="center" vertical="top" wrapText="1"/>
    </xf>
    <xf numFmtId="0" fontId="60" fillId="0" borderId="19" xfId="90" applyFont="1" applyFill="1" applyBorder="1" applyAlignment="1">
      <alignment horizontal="center" vertical="top" wrapText="1"/>
      <protection/>
    </xf>
    <xf numFmtId="49" fontId="59" fillId="0" borderId="19" xfId="0" applyNumberFormat="1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left" vertical="top" wrapText="1"/>
    </xf>
    <xf numFmtId="0" fontId="63" fillId="0" borderId="19" xfId="0" applyFont="1" applyBorder="1" applyAlignment="1">
      <alignment horizontal="center" vertical="center" wrapText="1"/>
    </xf>
    <xf numFmtId="0" fontId="59" fillId="0" borderId="0" xfId="90" applyFont="1" applyAlignment="1">
      <alignment horizontal="left"/>
      <protection/>
    </xf>
    <xf numFmtId="2" fontId="66" fillId="0" borderId="23" xfId="0" applyNumberFormat="1" applyFont="1" applyBorder="1" applyAlignment="1">
      <alignment horizontal="center" vertical="center" wrapText="1"/>
    </xf>
    <xf numFmtId="2" fontId="66" fillId="0" borderId="2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66" fillId="0" borderId="19" xfId="0" applyNumberFormat="1" applyFont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2" fontId="66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wrapText="1"/>
    </xf>
    <xf numFmtId="4" fontId="4" fillId="55" borderId="19" xfId="0" applyNumberFormat="1" applyFont="1" applyFill="1" applyBorder="1" applyAlignment="1">
      <alignment horizontal="center" vertical="center" wrapText="1" shrinkToFi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_01.04.2017 (2)" xfId="93"/>
    <cellStyle name="Обычный_Лист1" xfId="94"/>
    <cellStyle name="Обычный_Лист2" xfId="95"/>
    <cellStyle name="Обычный_Лист3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Хороший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5"/>
  <sheetViews>
    <sheetView zoomScalePageLayoutView="0" workbookViewId="0" topLeftCell="A4">
      <selection activeCell="F8" sqref="F8"/>
    </sheetView>
  </sheetViews>
  <sheetFormatPr defaultColWidth="9.140625" defaultRowHeight="15"/>
  <cols>
    <col min="3" max="3" width="37.00390625" style="0" customWidth="1"/>
    <col min="4" max="4" width="20.8515625" style="0" customWidth="1"/>
  </cols>
  <sheetData>
    <row r="3" spans="2:4" ht="15.75">
      <c r="B3" s="16" t="s">
        <v>0</v>
      </c>
      <c r="C3" s="16" t="s">
        <v>1</v>
      </c>
      <c r="D3" s="15" t="s">
        <v>2</v>
      </c>
    </row>
    <row r="4" spans="2:4" ht="15.75">
      <c r="B4" s="2">
        <v>1</v>
      </c>
      <c r="C4" s="197" t="s">
        <v>25</v>
      </c>
      <c r="D4" s="197"/>
    </row>
    <row r="5" spans="2:4" ht="47.25">
      <c r="B5" s="195"/>
      <c r="C5" s="3" t="s">
        <v>5</v>
      </c>
      <c r="D5" s="1">
        <v>203348858</v>
      </c>
    </row>
    <row r="6" spans="2:4" ht="31.5">
      <c r="B6" s="195"/>
      <c r="C6" s="3" t="s">
        <v>32</v>
      </c>
      <c r="D6" s="1">
        <v>20</v>
      </c>
    </row>
    <row r="7" spans="2:4" ht="31.5">
      <c r="B7" s="195"/>
      <c r="C7" s="3" t="s">
        <v>40</v>
      </c>
      <c r="D7" s="1">
        <f>9640000</f>
        <v>9640000</v>
      </c>
    </row>
    <row r="8" spans="2:4" ht="31.5">
      <c r="B8" s="195"/>
      <c r="C8" s="3" t="s">
        <v>41</v>
      </c>
      <c r="D8" s="4">
        <v>23</v>
      </c>
    </row>
    <row r="9" spans="2:4" ht="31.5">
      <c r="B9" s="195"/>
      <c r="C9" s="3" t="s">
        <v>42</v>
      </c>
      <c r="D9" s="4">
        <f>11750000</f>
        <v>11750000</v>
      </c>
    </row>
    <row r="10" spans="2:4" ht="47.25">
      <c r="B10" s="195"/>
      <c r="C10" s="3" t="s">
        <v>43</v>
      </c>
      <c r="D10" s="4">
        <v>40</v>
      </c>
    </row>
    <row r="11" spans="2:4" ht="47.25">
      <c r="B11" s="195"/>
      <c r="C11" s="3" t="s">
        <v>44</v>
      </c>
      <c r="D11" s="4">
        <v>169</v>
      </c>
    </row>
    <row r="12" spans="2:4" ht="31.5">
      <c r="B12" s="195"/>
      <c r="C12" s="3" t="s">
        <v>6</v>
      </c>
      <c r="D12" s="4">
        <v>381</v>
      </c>
    </row>
    <row r="13" spans="2:4" ht="31.5">
      <c r="B13" s="195"/>
      <c r="C13" s="3" t="s">
        <v>45</v>
      </c>
      <c r="D13" s="4">
        <v>193111756</v>
      </c>
    </row>
    <row r="14" spans="2:4" ht="15.75">
      <c r="B14" s="196">
        <v>2</v>
      </c>
      <c r="C14" s="198" t="s">
        <v>26</v>
      </c>
      <c r="D14" s="198"/>
    </row>
    <row r="15" spans="2:4" ht="47.25">
      <c r="B15" s="196"/>
      <c r="C15" s="8" t="s">
        <v>7</v>
      </c>
      <c r="D15" s="9">
        <v>219854636</v>
      </c>
    </row>
    <row r="16" spans="2:4" ht="47.25">
      <c r="B16" s="196"/>
      <c r="C16" s="5" t="s">
        <v>38</v>
      </c>
      <c r="D16" s="6">
        <v>2</v>
      </c>
    </row>
    <row r="17" spans="2:4" ht="47.25">
      <c r="B17" s="196"/>
      <c r="C17" s="5" t="s">
        <v>39</v>
      </c>
      <c r="D17" s="6">
        <v>6525344</v>
      </c>
    </row>
    <row r="18" spans="2:4" ht="31.5">
      <c r="B18" s="196"/>
      <c r="C18" s="10" t="s">
        <v>47</v>
      </c>
      <c r="D18" s="7">
        <v>98</v>
      </c>
    </row>
    <row r="19" spans="2:4" ht="31.5">
      <c r="B19" s="196"/>
      <c r="C19" s="10" t="s">
        <v>46</v>
      </c>
      <c r="D19" s="15">
        <v>191059352</v>
      </c>
    </row>
    <row r="20" spans="2:4" ht="15.75">
      <c r="B20" s="16">
        <v>3</v>
      </c>
      <c r="C20" s="194" t="s">
        <v>27</v>
      </c>
      <c r="D20" s="194"/>
    </row>
    <row r="21" spans="2:4" ht="15.75">
      <c r="B21" s="199" t="s">
        <v>18</v>
      </c>
      <c r="C21" s="200" t="s">
        <v>8</v>
      </c>
      <c r="D21" s="200"/>
    </row>
    <row r="22" spans="2:4" ht="63">
      <c r="B22" s="199"/>
      <c r="C22" s="13" t="s">
        <v>33</v>
      </c>
      <c r="D22" s="15">
        <v>671000</v>
      </c>
    </row>
    <row r="23" spans="2:4" ht="31.5">
      <c r="B23" s="199"/>
      <c r="C23" s="13" t="s">
        <v>34</v>
      </c>
      <c r="D23" s="15">
        <v>2</v>
      </c>
    </row>
    <row r="24" spans="2:4" ht="31.5">
      <c r="B24" s="199"/>
      <c r="C24" s="13" t="s">
        <v>35</v>
      </c>
      <c r="D24" s="15"/>
    </row>
    <row r="25" spans="2:4" ht="31.5">
      <c r="B25" s="199"/>
      <c r="C25" s="13" t="s">
        <v>36</v>
      </c>
      <c r="D25" s="15">
        <v>0</v>
      </c>
    </row>
    <row r="26" spans="2:4" ht="31.5">
      <c r="B26" s="199"/>
      <c r="C26" s="13" t="s">
        <v>37</v>
      </c>
      <c r="D26" s="15">
        <v>0</v>
      </c>
    </row>
    <row r="27" spans="2:4" ht="63">
      <c r="B27" s="12" t="s">
        <v>19</v>
      </c>
      <c r="C27" s="13" t="s">
        <v>15</v>
      </c>
      <c r="D27" s="15">
        <v>0</v>
      </c>
    </row>
    <row r="28" spans="2:4" ht="47.25">
      <c r="B28" s="16">
        <v>4</v>
      </c>
      <c r="C28" s="17" t="s">
        <v>16</v>
      </c>
      <c r="D28" s="17"/>
    </row>
    <row r="29" spans="2:4" ht="15.75">
      <c r="B29" s="200"/>
      <c r="C29" s="13" t="s">
        <v>9</v>
      </c>
      <c r="D29" s="15">
        <v>0</v>
      </c>
    </row>
    <row r="30" spans="2:4" ht="15.75">
      <c r="B30" s="200"/>
      <c r="C30" s="13" t="s">
        <v>10</v>
      </c>
      <c r="D30" s="15">
        <v>0</v>
      </c>
    </row>
    <row r="31" spans="2:4" ht="78.75">
      <c r="B31" s="16">
        <v>5</v>
      </c>
      <c r="C31" s="11" t="s">
        <v>28</v>
      </c>
      <c r="D31" s="15">
        <v>41</v>
      </c>
    </row>
    <row r="32" spans="2:4" ht="15.75">
      <c r="B32" s="16"/>
      <c r="C32" s="14" t="s">
        <v>48</v>
      </c>
      <c r="D32" s="6"/>
    </row>
    <row r="33" spans="2:4" ht="15.75">
      <c r="B33" s="16"/>
      <c r="C33" s="14" t="s">
        <v>49</v>
      </c>
      <c r="D33" s="6"/>
    </row>
    <row r="34" spans="2:4" ht="15.75">
      <c r="B34" s="16"/>
      <c r="C34" s="14" t="s">
        <v>50</v>
      </c>
      <c r="D34" s="6"/>
    </row>
    <row r="35" spans="2:4" ht="15.75">
      <c r="B35" s="16">
        <v>6</v>
      </c>
      <c r="C35" s="194" t="s">
        <v>29</v>
      </c>
      <c r="D35" s="194"/>
    </row>
    <row r="36" spans="2:4" ht="15.75">
      <c r="B36" s="199" t="s">
        <v>21</v>
      </c>
      <c r="C36" s="201" t="s">
        <v>20</v>
      </c>
      <c r="D36" s="201"/>
    </row>
    <row r="37" spans="2:4" ht="15.75">
      <c r="B37" s="199"/>
      <c r="C37" s="13" t="s">
        <v>31</v>
      </c>
      <c r="D37" s="16">
        <v>0</v>
      </c>
    </row>
    <row r="38" spans="2:4" ht="15.75">
      <c r="B38" s="199"/>
      <c r="C38" s="13" t="s">
        <v>10</v>
      </c>
      <c r="D38" s="16">
        <v>0</v>
      </c>
    </row>
    <row r="39" spans="2:4" ht="15.75">
      <c r="B39" s="199"/>
      <c r="C39" s="13" t="s">
        <v>30</v>
      </c>
      <c r="D39" s="16">
        <v>0</v>
      </c>
    </row>
    <row r="40" spans="2:4" ht="15.75">
      <c r="B40" s="199"/>
      <c r="C40" s="13" t="s">
        <v>10</v>
      </c>
      <c r="D40" s="16">
        <v>0</v>
      </c>
    </row>
    <row r="41" spans="2:4" ht="31.5">
      <c r="B41" s="199"/>
      <c r="C41" s="13" t="s">
        <v>13</v>
      </c>
      <c r="D41" s="15">
        <v>2</v>
      </c>
    </row>
    <row r="42" spans="2:4" ht="31.5">
      <c r="B42" s="199"/>
      <c r="C42" s="13" t="s">
        <v>11</v>
      </c>
      <c r="D42" s="15">
        <v>2</v>
      </c>
    </row>
    <row r="43" spans="2:4" ht="31.5">
      <c r="B43" s="199"/>
      <c r="C43" s="13" t="s">
        <v>14</v>
      </c>
      <c r="D43" s="15">
        <v>2</v>
      </c>
    </row>
    <row r="44" spans="2:4" ht="31.5">
      <c r="B44" s="199"/>
      <c r="C44" s="13" t="s">
        <v>12</v>
      </c>
      <c r="D44" s="15">
        <v>2</v>
      </c>
    </row>
    <row r="45" spans="2:4" ht="63">
      <c r="B45" s="12" t="s">
        <v>22</v>
      </c>
      <c r="C45" s="13" t="s">
        <v>3</v>
      </c>
      <c r="D45" s="15">
        <v>38</v>
      </c>
    </row>
    <row r="46" spans="2:4" ht="15.75">
      <c r="B46" s="12"/>
      <c r="C46" s="14" t="s">
        <v>48</v>
      </c>
      <c r="D46" s="6"/>
    </row>
    <row r="47" spans="2:4" ht="15.75">
      <c r="B47" s="12"/>
      <c r="C47" s="14" t="s">
        <v>49</v>
      </c>
      <c r="D47" s="6"/>
    </row>
    <row r="48" spans="2:4" ht="15.75">
      <c r="B48" s="12"/>
      <c r="C48" s="14" t="s">
        <v>50</v>
      </c>
      <c r="D48" s="6"/>
    </row>
    <row r="49" spans="2:4" ht="78.75">
      <c r="B49" s="12" t="s">
        <v>23</v>
      </c>
      <c r="C49" s="13" t="s">
        <v>17</v>
      </c>
      <c r="D49" s="15">
        <v>20</v>
      </c>
    </row>
    <row r="50" spans="2:4" ht="15.75">
      <c r="B50" s="12"/>
      <c r="C50" s="14" t="s">
        <v>48</v>
      </c>
      <c r="D50" s="6"/>
    </row>
    <row r="51" spans="2:4" ht="15.75">
      <c r="B51" s="12"/>
      <c r="C51" s="14" t="s">
        <v>49</v>
      </c>
      <c r="D51" s="6"/>
    </row>
    <row r="52" spans="2:4" ht="15.75">
      <c r="B52" s="12"/>
      <c r="C52" s="14" t="s">
        <v>50</v>
      </c>
      <c r="D52" s="6"/>
    </row>
    <row r="53" spans="2:4" ht="15.75">
      <c r="B53" s="199" t="s">
        <v>24</v>
      </c>
      <c r="C53" s="194" t="s">
        <v>4</v>
      </c>
      <c r="D53" s="194"/>
    </row>
    <row r="54" spans="2:4" ht="15.75">
      <c r="B54" s="199"/>
      <c r="C54" s="13" t="s">
        <v>9</v>
      </c>
      <c r="D54" s="15">
        <v>0</v>
      </c>
    </row>
    <row r="55" spans="2:4" ht="15.75">
      <c r="B55" s="199"/>
      <c r="C55" s="13" t="s">
        <v>10</v>
      </c>
      <c r="D55" s="15">
        <v>0</v>
      </c>
    </row>
  </sheetData>
  <sheetProtection/>
  <mergeCells count="13">
    <mergeCell ref="B29:B30"/>
    <mergeCell ref="B36:B44"/>
    <mergeCell ref="C36:D36"/>
    <mergeCell ref="C20:D20"/>
    <mergeCell ref="C35:D35"/>
    <mergeCell ref="C53:D53"/>
    <mergeCell ref="B5:B13"/>
    <mergeCell ref="B14:B19"/>
    <mergeCell ref="C4:D4"/>
    <mergeCell ref="C14:D14"/>
    <mergeCell ref="B53:B55"/>
    <mergeCell ref="B21:B26"/>
    <mergeCell ref="C21:D21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28.7109375" style="0" customWidth="1"/>
    <col min="3" max="3" width="17.8515625" style="0" customWidth="1"/>
    <col min="4" max="4" width="16.57421875" style="0" customWidth="1"/>
    <col min="5" max="5" width="17.28125" style="0" customWidth="1"/>
  </cols>
  <sheetData>
    <row r="2" spans="1:5" ht="61.5" customHeight="1">
      <c r="A2" s="206" t="s">
        <v>74</v>
      </c>
      <c r="B2" s="206"/>
      <c r="C2" s="206"/>
      <c r="D2" s="206"/>
      <c r="E2" s="206"/>
    </row>
    <row r="3" spans="1:5" ht="15.75">
      <c r="A3" s="18"/>
      <c r="C3" s="49">
        <v>42370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02" t="s">
        <v>0</v>
      </c>
      <c r="B5" s="202" t="s">
        <v>52</v>
      </c>
      <c r="C5" s="202" t="s">
        <v>69</v>
      </c>
      <c r="D5" s="213" t="s">
        <v>70</v>
      </c>
      <c r="E5" s="210" t="s">
        <v>73</v>
      </c>
    </row>
    <row r="6" spans="1:5" ht="54" customHeight="1">
      <c r="A6" s="202"/>
      <c r="B6" s="202"/>
      <c r="C6" s="202"/>
      <c r="D6" s="213"/>
      <c r="E6" s="211"/>
    </row>
    <row r="7" spans="1:5" ht="15.75">
      <c r="A7" s="20">
        <v>1</v>
      </c>
      <c r="B7" s="21" t="s">
        <v>93</v>
      </c>
      <c r="C7" s="22">
        <f>D7+E7</f>
        <v>140416792.84</v>
      </c>
      <c r="D7" s="41">
        <v>84415965.84</v>
      </c>
      <c r="E7" s="48">
        <v>56000827</v>
      </c>
    </row>
    <row r="8" spans="1:5" ht="15">
      <c r="A8" s="20">
        <v>2</v>
      </c>
      <c r="B8" s="40" t="s">
        <v>90</v>
      </c>
      <c r="C8" s="22">
        <f aca="true" t="shared" si="0" ref="C8:C26">D8+E8</f>
        <v>57714000</v>
      </c>
      <c r="D8" s="41">
        <v>30304000</v>
      </c>
      <c r="E8" s="39">
        <f>25210000+2200000</f>
        <v>27410000</v>
      </c>
    </row>
    <row r="9" spans="1:5" ht="30">
      <c r="A9" s="20">
        <v>3</v>
      </c>
      <c r="B9" s="21" t="s">
        <v>56</v>
      </c>
      <c r="C9" s="39">
        <v>5177475.67</v>
      </c>
      <c r="D9" s="41">
        <v>0</v>
      </c>
      <c r="E9" s="39">
        <v>5177475.67</v>
      </c>
    </row>
    <row r="10" spans="1:5" ht="15.75">
      <c r="A10" s="20">
        <v>4</v>
      </c>
      <c r="B10" s="21" t="s">
        <v>94</v>
      </c>
      <c r="C10" s="22">
        <f t="shared" si="0"/>
        <v>6420125</v>
      </c>
      <c r="D10" s="41">
        <v>620125</v>
      </c>
      <c r="E10" s="48">
        <v>5800000</v>
      </c>
    </row>
    <row r="11" spans="1:5" ht="30">
      <c r="A11" s="20">
        <v>5</v>
      </c>
      <c r="B11" s="21" t="s">
        <v>59</v>
      </c>
      <c r="C11" s="22">
        <f t="shared" si="0"/>
        <v>34292166</v>
      </c>
      <c r="D11" s="41">
        <v>8000000</v>
      </c>
      <c r="E11" s="39">
        <v>26292166</v>
      </c>
    </row>
    <row r="12" spans="1:5" ht="30">
      <c r="A12" s="20">
        <v>6</v>
      </c>
      <c r="B12" s="21" t="s">
        <v>95</v>
      </c>
      <c r="C12" s="22">
        <f t="shared" si="0"/>
        <v>64299025</v>
      </c>
      <c r="D12" s="41">
        <v>16924975</v>
      </c>
      <c r="E12" s="48">
        <v>47374050</v>
      </c>
    </row>
    <row r="13" spans="1:5" ht="15">
      <c r="A13" s="20">
        <v>7</v>
      </c>
      <c r="B13" s="21" t="s">
        <v>97</v>
      </c>
      <c r="C13" s="22">
        <f t="shared" si="0"/>
        <v>13054000</v>
      </c>
      <c r="D13" s="41">
        <v>8143000</v>
      </c>
      <c r="E13" s="39">
        <v>4911000</v>
      </c>
    </row>
    <row r="14" spans="1:5" ht="15.75">
      <c r="A14" s="20">
        <v>8</v>
      </c>
      <c r="B14" s="21" t="s">
        <v>62</v>
      </c>
      <c r="C14" s="22">
        <f t="shared" si="0"/>
        <v>279445295.82</v>
      </c>
      <c r="D14" s="41">
        <v>119329914</v>
      </c>
      <c r="E14" s="48">
        <v>160115381.82</v>
      </c>
    </row>
    <row r="15" spans="1:5" ht="15.75">
      <c r="A15" s="20">
        <v>9</v>
      </c>
      <c r="B15" s="21" t="s">
        <v>91</v>
      </c>
      <c r="C15" s="22">
        <f t="shared" si="0"/>
        <v>416444100</v>
      </c>
      <c r="D15" s="41">
        <v>149495000</v>
      </c>
      <c r="E15" s="48">
        <v>266949100</v>
      </c>
    </row>
    <row r="16" spans="1:5" ht="15.75">
      <c r="A16" s="20">
        <v>10</v>
      </c>
      <c r="B16" s="28" t="s">
        <v>64</v>
      </c>
      <c r="C16" s="22">
        <f t="shared" si="0"/>
        <v>8828471.74</v>
      </c>
      <c r="D16" s="41">
        <v>0</v>
      </c>
      <c r="E16" s="48">
        <v>8828471.74</v>
      </c>
    </row>
    <row r="17" spans="1:5" ht="15.75">
      <c r="A17" s="20">
        <v>11</v>
      </c>
      <c r="B17" s="28" t="s">
        <v>65</v>
      </c>
      <c r="C17" s="22">
        <f t="shared" si="0"/>
        <v>125001000</v>
      </c>
      <c r="D17" s="41">
        <v>16500000</v>
      </c>
      <c r="E17" s="48">
        <v>108501000</v>
      </c>
    </row>
    <row r="18" spans="1:5" ht="15.75">
      <c r="A18" s="20">
        <v>12</v>
      </c>
      <c r="B18" s="28" t="s">
        <v>66</v>
      </c>
      <c r="C18" s="22">
        <f t="shared" si="0"/>
        <v>157963126</v>
      </c>
      <c r="D18" s="41">
        <v>26465327</v>
      </c>
      <c r="E18" s="48">
        <v>131497799</v>
      </c>
    </row>
    <row r="19" spans="1:5" ht="15.75">
      <c r="A19" s="20">
        <v>13</v>
      </c>
      <c r="B19" s="28" t="s">
        <v>98</v>
      </c>
      <c r="C19" s="22">
        <f>D19+E19</f>
        <v>7852500</v>
      </c>
      <c r="D19" s="41">
        <v>0</v>
      </c>
      <c r="E19" s="48">
        <v>7852500</v>
      </c>
    </row>
    <row r="20" spans="1:5" ht="15">
      <c r="A20" s="20">
        <v>14</v>
      </c>
      <c r="B20" s="21" t="s">
        <v>57</v>
      </c>
      <c r="C20" s="46">
        <v>0</v>
      </c>
      <c r="D20" s="41">
        <v>0</v>
      </c>
      <c r="E20" s="47">
        <v>0</v>
      </c>
    </row>
    <row r="21" spans="1:5" ht="15.75">
      <c r="A21" s="20">
        <v>15</v>
      </c>
      <c r="B21" s="28" t="s">
        <v>76</v>
      </c>
      <c r="C21" s="22">
        <f>D21+E21</f>
        <v>6262500</v>
      </c>
      <c r="D21" s="41">
        <v>0</v>
      </c>
      <c r="E21" s="48">
        <v>6262500</v>
      </c>
    </row>
    <row r="22" spans="1:5" ht="15">
      <c r="A22" s="20">
        <v>16</v>
      </c>
      <c r="B22" s="37" t="s">
        <v>99</v>
      </c>
      <c r="C22" s="46">
        <v>0</v>
      </c>
      <c r="D22" s="50">
        <v>0</v>
      </c>
      <c r="E22" s="46">
        <v>0</v>
      </c>
    </row>
    <row r="23" spans="1:5" ht="30">
      <c r="A23" s="20">
        <v>17</v>
      </c>
      <c r="B23" s="38" t="s">
        <v>82</v>
      </c>
      <c r="C23" s="22">
        <f t="shared" si="0"/>
        <v>2446500</v>
      </c>
      <c r="D23" s="41">
        <v>0</v>
      </c>
      <c r="E23" s="48">
        <v>2446500</v>
      </c>
    </row>
    <row r="24" spans="1:5" ht="15">
      <c r="A24" s="20">
        <v>18</v>
      </c>
      <c r="B24" s="37" t="s">
        <v>83</v>
      </c>
      <c r="C24" s="22">
        <f t="shared" si="0"/>
        <v>0</v>
      </c>
      <c r="D24" s="41">
        <v>0</v>
      </c>
      <c r="E24" s="22">
        <v>0</v>
      </c>
    </row>
    <row r="25" spans="1:5" ht="30">
      <c r="A25" s="20">
        <v>19</v>
      </c>
      <c r="B25" s="38" t="s">
        <v>84</v>
      </c>
      <c r="C25" s="22">
        <f t="shared" si="0"/>
        <v>22202400</v>
      </c>
      <c r="D25" s="41">
        <v>0</v>
      </c>
      <c r="E25" s="48">
        <f>19052400+3150000</f>
        <v>22202400</v>
      </c>
    </row>
    <row r="26" spans="1:5" ht="15">
      <c r="A26" s="20">
        <v>20</v>
      </c>
      <c r="B26" s="38" t="s">
        <v>92</v>
      </c>
      <c r="C26" s="22">
        <f t="shared" si="0"/>
        <v>5600000</v>
      </c>
      <c r="D26" s="41">
        <v>0</v>
      </c>
      <c r="E26" s="39">
        <v>5600000</v>
      </c>
    </row>
    <row r="27" spans="1:5" ht="15">
      <c r="A27" s="20">
        <v>21</v>
      </c>
      <c r="B27" s="38" t="s">
        <v>102</v>
      </c>
      <c r="C27" s="22">
        <f>D27+E27</f>
        <v>0</v>
      </c>
      <c r="D27" s="41">
        <v>0</v>
      </c>
      <c r="E27" s="22">
        <v>0</v>
      </c>
    </row>
    <row r="28" spans="1:5" ht="15">
      <c r="A28" s="20">
        <v>22</v>
      </c>
      <c r="B28" s="38" t="s">
        <v>103</v>
      </c>
      <c r="C28" s="22">
        <f>D28+E28</f>
        <v>0</v>
      </c>
      <c r="D28" s="41">
        <v>0</v>
      </c>
      <c r="E28" s="22">
        <v>0</v>
      </c>
    </row>
    <row r="29" spans="1:5" ht="15">
      <c r="A29" s="20">
        <v>23</v>
      </c>
      <c r="B29" s="38" t="s">
        <v>104</v>
      </c>
      <c r="C29" s="22">
        <f>D29+E29</f>
        <v>0</v>
      </c>
      <c r="D29" s="41">
        <v>0</v>
      </c>
      <c r="E29" s="22">
        <v>0</v>
      </c>
    </row>
    <row r="30" spans="1:5" ht="15.75">
      <c r="A30" s="202" t="s">
        <v>67</v>
      </c>
      <c r="B30" s="202"/>
      <c r="C30" s="45">
        <f>SUM(C7:C29)</f>
        <v>1353419478.07</v>
      </c>
      <c r="D30" s="45">
        <f>SUM(D7:D29)</f>
        <v>460198306.84000003</v>
      </c>
      <c r="E30" s="45">
        <f>SUM(E7:E29)</f>
        <v>893221171.23</v>
      </c>
    </row>
    <row r="31" spans="1:5" ht="15.75">
      <c r="A31" s="24"/>
      <c r="B31" s="24"/>
      <c r="C31" s="25"/>
      <c r="D31" s="25"/>
      <c r="E31" s="26"/>
    </row>
    <row r="32" spans="1:5" ht="15.75">
      <c r="A32" s="24"/>
      <c r="B32" s="24"/>
      <c r="C32" s="25"/>
      <c r="D32" s="25"/>
      <c r="E32" s="26"/>
    </row>
    <row r="33" spans="1:5" ht="15.75">
      <c r="A33" s="203" t="s">
        <v>101</v>
      </c>
      <c r="B33" s="203"/>
      <c r="C33" s="203"/>
      <c r="D33" s="203"/>
      <c r="E33" s="203"/>
    </row>
  </sheetData>
  <sheetProtection/>
  <mergeCells count="8">
    <mergeCell ref="A30:B30"/>
    <mergeCell ref="A33:E33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28.7109375" style="0" customWidth="1"/>
    <col min="3" max="3" width="17.8515625" style="0" customWidth="1"/>
    <col min="4" max="4" width="16.57421875" style="0" customWidth="1"/>
    <col min="5" max="5" width="17.28125" style="0" customWidth="1"/>
  </cols>
  <sheetData>
    <row r="2" spans="1:5" ht="61.5" customHeight="1">
      <c r="A2" s="206" t="s">
        <v>74</v>
      </c>
      <c r="B2" s="206"/>
      <c r="C2" s="206"/>
      <c r="D2" s="206"/>
      <c r="E2" s="206"/>
    </row>
    <row r="3" spans="1:5" ht="15.75">
      <c r="A3" s="18"/>
      <c r="C3" s="55">
        <v>42461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02" t="s">
        <v>0</v>
      </c>
      <c r="B5" s="202" t="s">
        <v>52</v>
      </c>
      <c r="C5" s="202" t="s">
        <v>69</v>
      </c>
      <c r="D5" s="213" t="s">
        <v>70</v>
      </c>
      <c r="E5" s="210" t="s">
        <v>73</v>
      </c>
    </row>
    <row r="6" spans="1:5" ht="54" customHeight="1">
      <c r="A6" s="202"/>
      <c r="B6" s="202"/>
      <c r="C6" s="202"/>
      <c r="D6" s="213"/>
      <c r="E6" s="211"/>
    </row>
    <row r="7" spans="1:5" ht="15.75">
      <c r="A7" s="20">
        <v>1</v>
      </c>
      <c r="B7" s="51" t="s">
        <v>93</v>
      </c>
      <c r="C7" s="22">
        <f>D7+E7</f>
        <v>140416792.84</v>
      </c>
      <c r="D7" s="41">
        <v>85220665.84</v>
      </c>
      <c r="E7" s="48">
        <v>55196127</v>
      </c>
    </row>
    <row r="8" spans="1:5" ht="15">
      <c r="A8" s="20">
        <v>2</v>
      </c>
      <c r="B8" s="40" t="s">
        <v>90</v>
      </c>
      <c r="C8" s="22">
        <f>D8+E8</f>
        <v>57714000</v>
      </c>
      <c r="D8" s="41">
        <f>37304000+2200000</f>
        <v>39504000</v>
      </c>
      <c r="E8" s="39">
        <f>18210000</f>
        <v>18210000</v>
      </c>
    </row>
    <row r="9" spans="1:5" ht="30">
      <c r="A9" s="20">
        <v>3</v>
      </c>
      <c r="B9" s="51" t="s">
        <v>56</v>
      </c>
      <c r="C9" s="39">
        <v>5177475.67</v>
      </c>
      <c r="D9" s="41">
        <v>0</v>
      </c>
      <c r="E9" s="39">
        <v>5177475.67</v>
      </c>
    </row>
    <row r="10" spans="1:5" ht="15.75">
      <c r="A10" s="20">
        <v>4</v>
      </c>
      <c r="B10" s="51" t="s">
        <v>94</v>
      </c>
      <c r="C10" s="22">
        <f aca="true" t="shared" si="0" ref="C10:C25">D10+E10</f>
        <v>6420125</v>
      </c>
      <c r="D10" s="41">
        <v>620125</v>
      </c>
      <c r="E10" s="48">
        <v>5800000</v>
      </c>
    </row>
    <row r="11" spans="1:5" ht="30">
      <c r="A11" s="20">
        <v>5</v>
      </c>
      <c r="B11" s="51" t="s">
        <v>110</v>
      </c>
      <c r="C11" s="22">
        <f t="shared" si="0"/>
        <v>34292166</v>
      </c>
      <c r="D11" s="41">
        <v>9600000</v>
      </c>
      <c r="E11" s="39">
        <v>24692166</v>
      </c>
    </row>
    <row r="12" spans="1:5" ht="30">
      <c r="A12" s="20">
        <v>6</v>
      </c>
      <c r="B12" s="51" t="s">
        <v>95</v>
      </c>
      <c r="C12" s="22">
        <f t="shared" si="0"/>
        <v>71890025</v>
      </c>
      <c r="D12" s="41">
        <v>16924975</v>
      </c>
      <c r="E12" s="48">
        <v>54965050</v>
      </c>
    </row>
    <row r="13" spans="1:5" ht="15">
      <c r="A13" s="20">
        <v>7</v>
      </c>
      <c r="B13" s="51" t="s">
        <v>97</v>
      </c>
      <c r="C13" s="22">
        <f t="shared" si="0"/>
        <v>13054000</v>
      </c>
      <c r="D13" s="41">
        <v>8143000</v>
      </c>
      <c r="E13" s="39">
        <v>4911000</v>
      </c>
    </row>
    <row r="14" spans="1:5" ht="15.75">
      <c r="A14" s="20">
        <v>8</v>
      </c>
      <c r="B14" s="51" t="s">
        <v>109</v>
      </c>
      <c r="C14" s="22">
        <f t="shared" si="0"/>
        <v>288945295.82</v>
      </c>
      <c r="D14" s="41">
        <v>121829914</v>
      </c>
      <c r="E14" s="48">
        <v>167115381.82</v>
      </c>
    </row>
    <row r="15" spans="1:5" ht="15.75">
      <c r="A15" s="20">
        <v>9</v>
      </c>
      <c r="B15" s="51" t="s">
        <v>91</v>
      </c>
      <c r="C15" s="22">
        <f t="shared" si="0"/>
        <v>430149100</v>
      </c>
      <c r="D15" s="41">
        <v>175364100</v>
      </c>
      <c r="E15" s="48">
        <v>254785000</v>
      </c>
    </row>
    <row r="16" spans="1:5" ht="15.75">
      <c r="A16" s="20">
        <v>10</v>
      </c>
      <c r="B16" s="52" t="s">
        <v>64</v>
      </c>
      <c r="C16" s="22">
        <f t="shared" si="0"/>
        <v>10882210.09</v>
      </c>
      <c r="D16" s="41">
        <v>1606338.36</v>
      </c>
      <c r="E16" s="48">
        <v>9275871.73</v>
      </c>
    </row>
    <row r="17" spans="1:5" ht="15.75">
      <c r="A17" s="20">
        <v>11</v>
      </c>
      <c r="B17" s="52" t="s">
        <v>65</v>
      </c>
      <c r="C17" s="22">
        <f t="shared" si="0"/>
        <v>125001000</v>
      </c>
      <c r="D17" s="41">
        <v>21500000</v>
      </c>
      <c r="E17" s="48">
        <v>103501000</v>
      </c>
    </row>
    <row r="18" spans="1:5" ht="15.75">
      <c r="A18" s="20">
        <v>12</v>
      </c>
      <c r="B18" s="52" t="s">
        <v>108</v>
      </c>
      <c r="C18" s="22">
        <f t="shared" si="0"/>
        <v>172963126</v>
      </c>
      <c r="D18" s="41">
        <v>38807727</v>
      </c>
      <c r="E18" s="48">
        <v>134155399</v>
      </c>
    </row>
    <row r="19" spans="1:5" ht="15.75">
      <c r="A19" s="20">
        <v>13</v>
      </c>
      <c r="B19" s="52" t="s">
        <v>98</v>
      </c>
      <c r="C19" s="22">
        <f>D19+E19</f>
        <v>7852500</v>
      </c>
      <c r="D19" s="41">
        <v>0</v>
      </c>
      <c r="E19" s="48">
        <v>7852500</v>
      </c>
    </row>
    <row r="20" spans="1:5" ht="15">
      <c r="A20" s="20">
        <v>14</v>
      </c>
      <c r="B20" s="51" t="s">
        <v>57</v>
      </c>
      <c r="C20" s="46">
        <v>0</v>
      </c>
      <c r="D20" s="41">
        <v>0</v>
      </c>
      <c r="E20" s="47">
        <v>0</v>
      </c>
    </row>
    <row r="21" spans="1:5" ht="15.75">
      <c r="A21" s="20">
        <v>15</v>
      </c>
      <c r="B21" s="52" t="s">
        <v>107</v>
      </c>
      <c r="C21" s="22">
        <f>D21+E21</f>
        <v>18262500</v>
      </c>
      <c r="D21" s="41">
        <v>0</v>
      </c>
      <c r="E21" s="48">
        <v>18262500</v>
      </c>
    </row>
    <row r="22" spans="1:5" ht="15">
      <c r="A22" s="20">
        <v>16</v>
      </c>
      <c r="B22" s="53" t="s">
        <v>99</v>
      </c>
      <c r="C22" s="46">
        <v>0</v>
      </c>
      <c r="D22" s="50">
        <v>0</v>
      </c>
      <c r="E22" s="46">
        <v>0</v>
      </c>
    </row>
    <row r="23" spans="1:5" ht="30">
      <c r="A23" s="20">
        <v>17</v>
      </c>
      <c r="B23" s="54" t="s">
        <v>106</v>
      </c>
      <c r="C23" s="22">
        <f t="shared" si="0"/>
        <v>5446500</v>
      </c>
      <c r="D23" s="41">
        <v>0</v>
      </c>
      <c r="E23" s="48">
        <v>5446500</v>
      </c>
    </row>
    <row r="24" spans="1:5" ht="30">
      <c r="A24" s="20">
        <v>18</v>
      </c>
      <c r="B24" s="54" t="s">
        <v>105</v>
      </c>
      <c r="C24" s="22">
        <f>D24+E24</f>
        <v>29202400</v>
      </c>
      <c r="D24" s="41">
        <v>0</v>
      </c>
      <c r="E24" s="48">
        <f>19052400+10150000</f>
        <v>29202400</v>
      </c>
    </row>
    <row r="25" spans="1:5" ht="15">
      <c r="A25" s="20">
        <v>19</v>
      </c>
      <c r="B25" s="54" t="s">
        <v>92</v>
      </c>
      <c r="C25" s="22">
        <f t="shared" si="0"/>
        <v>5600000</v>
      </c>
      <c r="D25" s="41">
        <v>0</v>
      </c>
      <c r="E25" s="39">
        <v>5600000</v>
      </c>
    </row>
    <row r="26" spans="1:5" ht="15">
      <c r="A26" s="20">
        <v>20</v>
      </c>
      <c r="B26" s="54" t="s">
        <v>102</v>
      </c>
      <c r="C26" s="22">
        <f>D26+E26</f>
        <v>0</v>
      </c>
      <c r="D26" s="41">
        <v>0</v>
      </c>
      <c r="E26" s="22">
        <v>0</v>
      </c>
    </row>
    <row r="27" spans="1:5" ht="15">
      <c r="A27" s="20">
        <v>21</v>
      </c>
      <c r="B27" s="54" t="s">
        <v>103</v>
      </c>
      <c r="C27" s="22">
        <f>D27+E27</f>
        <v>0</v>
      </c>
      <c r="D27" s="41">
        <v>0</v>
      </c>
      <c r="E27" s="22">
        <v>0</v>
      </c>
    </row>
    <row r="28" spans="1:5" ht="15">
      <c r="A28" s="20">
        <v>22</v>
      </c>
      <c r="B28" s="54" t="s">
        <v>104</v>
      </c>
      <c r="C28" s="22">
        <f>D28+E28</f>
        <v>0</v>
      </c>
      <c r="D28" s="41">
        <v>0</v>
      </c>
      <c r="E28" s="22">
        <v>0</v>
      </c>
    </row>
    <row r="29" spans="1:5" ht="15.75">
      <c r="A29" s="202" t="s">
        <v>67</v>
      </c>
      <c r="B29" s="202"/>
      <c r="C29" s="45">
        <f>SUM(C7:C28)</f>
        <v>1423269216.42</v>
      </c>
      <c r="D29" s="45">
        <f>SUM(D7:D28)</f>
        <v>519120845.20000005</v>
      </c>
      <c r="E29" s="45">
        <f>SUM(E7:E28)</f>
        <v>904148371.22</v>
      </c>
    </row>
    <row r="30" spans="1:5" ht="15.75">
      <c r="A30" s="24"/>
      <c r="B30" s="24"/>
      <c r="C30" s="25"/>
      <c r="D30" s="25"/>
      <c r="E30" s="26"/>
    </row>
    <row r="31" spans="1:5" ht="15.75">
      <c r="A31" s="24"/>
      <c r="B31" s="24"/>
      <c r="C31" s="25"/>
      <c r="D31" s="25"/>
      <c r="E31" s="26"/>
    </row>
    <row r="32" spans="1:5" ht="15.75">
      <c r="A32" s="203" t="s">
        <v>101</v>
      </c>
      <c r="B32" s="203"/>
      <c r="C32" s="203"/>
      <c r="D32" s="203"/>
      <c r="E32" s="203"/>
    </row>
  </sheetData>
  <sheetProtection/>
  <mergeCells count="8">
    <mergeCell ref="A29:B29"/>
    <mergeCell ref="A32:E32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0">
      <selection activeCell="C3" sqref="C3"/>
    </sheetView>
  </sheetViews>
  <sheetFormatPr defaultColWidth="9.140625" defaultRowHeight="15"/>
  <cols>
    <col min="2" max="2" width="28.7109375" style="0" customWidth="1"/>
    <col min="3" max="3" width="17.8515625" style="0" customWidth="1"/>
    <col min="4" max="4" width="16.57421875" style="0" customWidth="1"/>
    <col min="5" max="5" width="17.28125" style="0" customWidth="1"/>
  </cols>
  <sheetData>
    <row r="2" spans="1:5" ht="61.5" customHeight="1">
      <c r="A2" s="206" t="s">
        <v>74</v>
      </c>
      <c r="B2" s="206"/>
      <c r="C2" s="206"/>
      <c r="D2" s="206"/>
      <c r="E2" s="206"/>
    </row>
    <row r="3" spans="1:5" ht="15.75">
      <c r="A3" s="18"/>
      <c r="C3" s="55">
        <v>42552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02" t="s">
        <v>0</v>
      </c>
      <c r="B5" s="202" t="s">
        <v>52</v>
      </c>
      <c r="C5" s="202" t="s">
        <v>69</v>
      </c>
      <c r="D5" s="213" t="s">
        <v>70</v>
      </c>
      <c r="E5" s="210" t="s">
        <v>73</v>
      </c>
    </row>
    <row r="6" spans="1:5" ht="54" customHeight="1">
      <c r="A6" s="202"/>
      <c r="B6" s="202"/>
      <c r="C6" s="202"/>
      <c r="D6" s="213"/>
      <c r="E6" s="211"/>
    </row>
    <row r="7" spans="1:5" ht="15">
      <c r="A7" s="20">
        <v>1</v>
      </c>
      <c r="B7" s="51" t="s">
        <v>93</v>
      </c>
      <c r="C7" s="22">
        <f>D7+E7</f>
        <v>138416792.84</v>
      </c>
      <c r="D7" s="41">
        <v>103627146.84</v>
      </c>
      <c r="E7" s="56">
        <v>34789646</v>
      </c>
    </row>
    <row r="8" spans="1:5" ht="15">
      <c r="A8" s="20">
        <v>2</v>
      </c>
      <c r="B8" s="40" t="s">
        <v>90</v>
      </c>
      <c r="C8" s="22">
        <f>D8+E8</f>
        <v>57714000</v>
      </c>
      <c r="D8" s="41">
        <f>37304000+2200000</f>
        <v>39504000</v>
      </c>
      <c r="E8" s="39">
        <f>18210000</f>
        <v>18210000</v>
      </c>
    </row>
    <row r="9" spans="1:5" ht="30">
      <c r="A9" s="20">
        <v>3</v>
      </c>
      <c r="B9" s="51" t="s">
        <v>56</v>
      </c>
      <c r="C9" s="39">
        <v>5177475.67</v>
      </c>
      <c r="D9" s="41">
        <v>0</v>
      </c>
      <c r="E9" s="39">
        <v>5177475.67</v>
      </c>
    </row>
    <row r="10" spans="1:5" ht="15">
      <c r="A10" s="20">
        <v>4</v>
      </c>
      <c r="B10" s="51" t="s">
        <v>94</v>
      </c>
      <c r="C10" s="22">
        <f aca="true" t="shared" si="0" ref="C10:C25">D10+E10</f>
        <v>6420125</v>
      </c>
      <c r="D10" s="41">
        <v>6420125</v>
      </c>
      <c r="E10" s="56">
        <v>0</v>
      </c>
    </row>
    <row r="11" spans="1:5" ht="30">
      <c r="A11" s="20">
        <v>5</v>
      </c>
      <c r="B11" s="51" t="s">
        <v>110</v>
      </c>
      <c r="C11" s="22">
        <f t="shared" si="0"/>
        <v>34292166</v>
      </c>
      <c r="D11" s="41">
        <v>19600000</v>
      </c>
      <c r="E11" s="57">
        <v>14692166</v>
      </c>
    </row>
    <row r="12" spans="1:5" ht="30">
      <c r="A12" s="20">
        <v>6</v>
      </c>
      <c r="B12" s="51" t="s">
        <v>95</v>
      </c>
      <c r="C12" s="22">
        <f t="shared" si="0"/>
        <v>74980025</v>
      </c>
      <c r="D12" s="41">
        <v>22656325</v>
      </c>
      <c r="E12" s="56">
        <v>52323700</v>
      </c>
    </row>
    <row r="13" spans="1:5" ht="15">
      <c r="A13" s="20">
        <v>7</v>
      </c>
      <c r="B13" s="51" t="s">
        <v>97</v>
      </c>
      <c r="C13" s="22">
        <f t="shared" si="0"/>
        <v>13054000</v>
      </c>
      <c r="D13" s="41">
        <v>8143000</v>
      </c>
      <c r="E13" s="39">
        <v>4911000</v>
      </c>
    </row>
    <row r="14" spans="1:5" ht="15">
      <c r="A14" s="20">
        <v>8</v>
      </c>
      <c r="B14" s="51" t="s">
        <v>109</v>
      </c>
      <c r="C14" s="22">
        <f t="shared" si="0"/>
        <v>301913595.82</v>
      </c>
      <c r="D14" s="41">
        <v>143129914</v>
      </c>
      <c r="E14" s="56">
        <v>158783681.82</v>
      </c>
    </row>
    <row r="15" spans="1:5" ht="15">
      <c r="A15" s="20">
        <v>9</v>
      </c>
      <c r="B15" s="51" t="s">
        <v>91</v>
      </c>
      <c r="C15" s="22">
        <f t="shared" si="0"/>
        <v>473313500</v>
      </c>
      <c r="D15" s="41">
        <v>211104100</v>
      </c>
      <c r="E15" s="56">
        <v>262209400</v>
      </c>
    </row>
    <row r="16" spans="1:5" ht="15">
      <c r="A16" s="20">
        <v>10</v>
      </c>
      <c r="B16" s="52" t="s">
        <v>64</v>
      </c>
      <c r="C16" s="22">
        <f t="shared" si="0"/>
        <v>10882210.09</v>
      </c>
      <c r="D16" s="41">
        <v>1606338.36</v>
      </c>
      <c r="E16" s="56">
        <v>9275871.73</v>
      </c>
    </row>
    <row r="17" spans="1:5" ht="15">
      <c r="A17" s="20">
        <v>11</v>
      </c>
      <c r="B17" s="52" t="s">
        <v>65</v>
      </c>
      <c r="C17" s="22">
        <f t="shared" si="0"/>
        <v>125001000</v>
      </c>
      <c r="D17" s="41">
        <v>24300000</v>
      </c>
      <c r="E17" s="56">
        <v>100701000</v>
      </c>
    </row>
    <row r="18" spans="1:5" ht="15">
      <c r="A18" s="20">
        <v>12</v>
      </c>
      <c r="B18" s="52" t="s">
        <v>108</v>
      </c>
      <c r="C18" s="22">
        <f t="shared" si="0"/>
        <v>172963126</v>
      </c>
      <c r="D18" s="41">
        <v>55807727</v>
      </c>
      <c r="E18" s="56">
        <v>117155399</v>
      </c>
    </row>
    <row r="19" spans="1:5" ht="15">
      <c r="A19" s="20">
        <v>13</v>
      </c>
      <c r="B19" s="52" t="s">
        <v>98</v>
      </c>
      <c r="C19" s="22">
        <f>D19+E19</f>
        <v>23552500</v>
      </c>
      <c r="D19" s="41">
        <v>0</v>
      </c>
      <c r="E19" s="56">
        <v>23552500</v>
      </c>
    </row>
    <row r="20" spans="1:5" ht="15">
      <c r="A20" s="20">
        <v>14</v>
      </c>
      <c r="B20" s="51" t="s">
        <v>57</v>
      </c>
      <c r="C20" s="58">
        <v>0</v>
      </c>
      <c r="D20" s="41">
        <v>0</v>
      </c>
      <c r="E20" s="47">
        <v>0</v>
      </c>
    </row>
    <row r="21" spans="1:5" ht="15">
      <c r="A21" s="20">
        <v>15</v>
      </c>
      <c r="B21" s="52" t="s">
        <v>107</v>
      </c>
      <c r="C21" s="22">
        <f>D21+E21</f>
        <v>18262500</v>
      </c>
      <c r="D21" s="41">
        <v>0</v>
      </c>
      <c r="E21" s="56">
        <v>18262500</v>
      </c>
    </row>
    <row r="22" spans="1:5" ht="15">
      <c r="A22" s="20">
        <v>16</v>
      </c>
      <c r="B22" s="53" t="s">
        <v>99</v>
      </c>
      <c r="C22" s="58">
        <v>0</v>
      </c>
      <c r="D22" s="59">
        <v>0</v>
      </c>
      <c r="E22" s="58">
        <v>0</v>
      </c>
    </row>
    <row r="23" spans="1:5" ht="30">
      <c r="A23" s="20">
        <v>17</v>
      </c>
      <c r="B23" s="54" t="s">
        <v>106</v>
      </c>
      <c r="C23" s="22">
        <f t="shared" si="0"/>
        <v>5446500</v>
      </c>
      <c r="D23" s="41">
        <v>0</v>
      </c>
      <c r="E23" s="56">
        <v>5446500</v>
      </c>
    </row>
    <row r="24" spans="1:5" ht="30">
      <c r="A24" s="20">
        <v>18</v>
      </c>
      <c r="B24" s="54" t="s">
        <v>105</v>
      </c>
      <c r="C24" s="22">
        <f>D24+E24</f>
        <v>31202400</v>
      </c>
      <c r="D24" s="41">
        <v>5150000</v>
      </c>
      <c r="E24" s="56">
        <f>19052400+7000000</f>
        <v>26052400</v>
      </c>
    </row>
    <row r="25" spans="1:5" ht="15">
      <c r="A25" s="20">
        <v>19</v>
      </c>
      <c r="B25" s="54" t="s">
        <v>92</v>
      </c>
      <c r="C25" s="22">
        <f t="shared" si="0"/>
        <v>5600000</v>
      </c>
      <c r="D25" s="41">
        <v>0</v>
      </c>
      <c r="E25" s="39">
        <v>5600000</v>
      </c>
    </row>
    <row r="26" spans="1:5" ht="15">
      <c r="A26" s="20">
        <v>20</v>
      </c>
      <c r="B26" s="54" t="s">
        <v>102</v>
      </c>
      <c r="C26" s="22">
        <f>D26+E26</f>
        <v>0</v>
      </c>
      <c r="D26" s="41">
        <v>0</v>
      </c>
      <c r="E26" s="22">
        <v>0</v>
      </c>
    </row>
    <row r="27" spans="1:5" ht="15">
      <c r="A27" s="20">
        <v>21</v>
      </c>
      <c r="B27" s="54" t="s">
        <v>103</v>
      </c>
      <c r="C27" s="22">
        <f>D27+E27</f>
        <v>0</v>
      </c>
      <c r="D27" s="41">
        <v>0</v>
      </c>
      <c r="E27" s="22">
        <v>0</v>
      </c>
    </row>
    <row r="28" spans="1:5" ht="15">
      <c r="A28" s="20">
        <v>22</v>
      </c>
      <c r="B28" s="54" t="s">
        <v>104</v>
      </c>
      <c r="C28" s="22">
        <f>D28+E28</f>
        <v>0</v>
      </c>
      <c r="D28" s="41">
        <v>0</v>
      </c>
      <c r="E28" s="22">
        <v>0</v>
      </c>
    </row>
    <row r="29" spans="1:5" ht="15.75">
      <c r="A29" s="202" t="s">
        <v>67</v>
      </c>
      <c r="B29" s="202"/>
      <c r="C29" s="45">
        <f>SUM(C7:C28)</f>
        <v>1498191916.4199998</v>
      </c>
      <c r="D29" s="45">
        <f>SUM(D7:D28)</f>
        <v>641048676.2</v>
      </c>
      <c r="E29" s="45">
        <f>SUM(E7:E28)</f>
        <v>857143240.22</v>
      </c>
    </row>
    <row r="30" spans="1:5" ht="15.75">
      <c r="A30" s="24"/>
      <c r="B30" s="24"/>
      <c r="C30" s="25"/>
      <c r="D30" s="25"/>
      <c r="E30" s="26"/>
    </row>
    <row r="31" spans="1:5" ht="15.75">
      <c r="A31" s="24"/>
      <c r="B31" s="24"/>
      <c r="C31" s="25"/>
      <c r="D31" s="25"/>
      <c r="E31" s="26"/>
    </row>
    <row r="32" spans="1:5" ht="15.75">
      <c r="A32" s="203" t="s">
        <v>101</v>
      </c>
      <c r="B32" s="203"/>
      <c r="C32" s="203"/>
      <c r="D32" s="203"/>
      <c r="E32" s="203"/>
    </row>
  </sheetData>
  <sheetProtection/>
  <mergeCells count="8">
    <mergeCell ref="A29:B29"/>
    <mergeCell ref="A32:E32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A2" sqref="A2:E2"/>
    </sheetView>
  </sheetViews>
  <sheetFormatPr defaultColWidth="9.140625" defaultRowHeight="15"/>
  <cols>
    <col min="2" max="2" width="30.7109375" style="0" customWidth="1"/>
    <col min="3" max="3" width="17.8515625" style="0" customWidth="1"/>
    <col min="4" max="4" width="16.57421875" style="0" customWidth="1"/>
    <col min="5" max="5" width="17.28125" style="0" customWidth="1"/>
  </cols>
  <sheetData>
    <row r="2" spans="1:5" ht="61.5" customHeight="1">
      <c r="A2" s="206" t="s">
        <v>74</v>
      </c>
      <c r="B2" s="206"/>
      <c r="C2" s="206"/>
      <c r="D2" s="206"/>
      <c r="E2" s="206"/>
    </row>
    <row r="3" spans="1:5" ht="15.75">
      <c r="A3" s="18"/>
      <c r="C3" s="55" t="s">
        <v>111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15" t="s">
        <v>0</v>
      </c>
      <c r="B5" s="215" t="s">
        <v>52</v>
      </c>
      <c r="C5" s="215" t="s">
        <v>69</v>
      </c>
      <c r="D5" s="216" t="s">
        <v>70</v>
      </c>
      <c r="E5" s="217" t="s">
        <v>73</v>
      </c>
    </row>
    <row r="6" spans="1:5" ht="54" customHeight="1">
      <c r="A6" s="215"/>
      <c r="B6" s="215"/>
      <c r="C6" s="215"/>
      <c r="D6" s="216"/>
      <c r="E6" s="218"/>
    </row>
    <row r="7" spans="1:5" ht="15">
      <c r="A7" s="60">
        <v>1</v>
      </c>
      <c r="B7" s="61" t="s">
        <v>93</v>
      </c>
      <c r="C7" s="66">
        <f>D7+E7</f>
        <v>143924094.02</v>
      </c>
      <c r="D7" s="69">
        <v>110364646.84</v>
      </c>
      <c r="E7" s="67">
        <v>33559447.18</v>
      </c>
    </row>
    <row r="8" spans="1:5" ht="15">
      <c r="A8" s="60">
        <v>2</v>
      </c>
      <c r="B8" s="62" t="s">
        <v>90</v>
      </c>
      <c r="C8" s="66">
        <f>D8+E8</f>
        <v>57714000</v>
      </c>
      <c r="D8" s="69">
        <v>39504000</v>
      </c>
      <c r="E8" s="67">
        <v>18210000</v>
      </c>
    </row>
    <row r="9" spans="1:5" ht="30">
      <c r="A9" s="60">
        <v>3</v>
      </c>
      <c r="B9" s="61" t="s">
        <v>56</v>
      </c>
      <c r="C9" s="67">
        <v>5177475.67</v>
      </c>
      <c r="D9" s="66">
        <v>0</v>
      </c>
      <c r="E9" s="67">
        <v>5177475.67</v>
      </c>
    </row>
    <row r="10" spans="1:5" ht="15">
      <c r="A10" s="60">
        <v>4</v>
      </c>
      <c r="B10" s="61" t="s">
        <v>94</v>
      </c>
      <c r="C10" s="66">
        <f aca="true" t="shared" si="0" ref="C10:C25">D10+E10</f>
        <v>6420125</v>
      </c>
      <c r="D10" s="66">
        <v>6420125</v>
      </c>
      <c r="E10" s="68">
        <v>0</v>
      </c>
    </row>
    <row r="11" spans="1:5" ht="15">
      <c r="A11" s="60">
        <v>5</v>
      </c>
      <c r="B11" s="61" t="s">
        <v>110</v>
      </c>
      <c r="C11" s="66">
        <f t="shared" si="0"/>
        <v>34292166</v>
      </c>
      <c r="D11" s="66">
        <v>19600000</v>
      </c>
      <c r="E11" s="67">
        <v>14692166</v>
      </c>
    </row>
    <row r="12" spans="1:5" ht="15">
      <c r="A12" s="60">
        <v>6</v>
      </c>
      <c r="B12" s="61" t="s">
        <v>95</v>
      </c>
      <c r="C12" s="66">
        <f t="shared" si="0"/>
        <v>85130025</v>
      </c>
      <c r="D12" s="69">
        <v>25960325</v>
      </c>
      <c r="E12" s="67">
        <v>59169700</v>
      </c>
    </row>
    <row r="13" spans="1:5" ht="15">
      <c r="A13" s="60">
        <v>7</v>
      </c>
      <c r="B13" s="61" t="s">
        <v>97</v>
      </c>
      <c r="C13" s="66">
        <f t="shared" si="0"/>
        <v>13054000</v>
      </c>
      <c r="D13" s="66">
        <v>8143000</v>
      </c>
      <c r="E13" s="67">
        <v>4911000</v>
      </c>
    </row>
    <row r="14" spans="1:5" ht="15">
      <c r="A14" s="60">
        <v>8</v>
      </c>
      <c r="B14" s="61" t="s">
        <v>109</v>
      </c>
      <c r="C14" s="66">
        <f t="shared" si="0"/>
        <v>306813595.82</v>
      </c>
      <c r="D14" s="69">
        <v>168065609</v>
      </c>
      <c r="E14" s="67">
        <v>138747986.82</v>
      </c>
    </row>
    <row r="15" spans="1:5" ht="15">
      <c r="A15" s="60">
        <v>9</v>
      </c>
      <c r="B15" s="61" t="s">
        <v>91</v>
      </c>
      <c r="C15" s="66">
        <f t="shared" si="0"/>
        <v>477813200</v>
      </c>
      <c r="D15" s="66">
        <v>227784100</v>
      </c>
      <c r="E15" s="67">
        <v>250029100</v>
      </c>
    </row>
    <row r="16" spans="1:5" ht="15">
      <c r="A16" s="60">
        <v>10</v>
      </c>
      <c r="B16" s="63" t="s">
        <v>113</v>
      </c>
      <c r="C16" s="66">
        <f t="shared" si="0"/>
        <v>10882210.09</v>
      </c>
      <c r="D16" s="66">
        <v>1606338.36</v>
      </c>
      <c r="E16" s="68">
        <v>9275871.73</v>
      </c>
    </row>
    <row r="17" spans="1:5" ht="15">
      <c r="A17" s="60">
        <v>11</v>
      </c>
      <c r="B17" s="63" t="s">
        <v>65</v>
      </c>
      <c r="C17" s="66">
        <f t="shared" si="0"/>
        <v>125001000</v>
      </c>
      <c r="D17" s="69">
        <v>32315000</v>
      </c>
      <c r="E17" s="67">
        <v>92686000</v>
      </c>
    </row>
    <row r="18" spans="1:5" ht="15">
      <c r="A18" s="60">
        <v>12</v>
      </c>
      <c r="B18" s="63" t="s">
        <v>108</v>
      </c>
      <c r="C18" s="66">
        <f t="shared" si="0"/>
        <v>172963126</v>
      </c>
      <c r="D18" s="69">
        <v>65264727</v>
      </c>
      <c r="E18" s="67">
        <v>107698399</v>
      </c>
    </row>
    <row r="19" spans="1:5" ht="15">
      <c r="A19" s="60">
        <v>13</v>
      </c>
      <c r="B19" s="63" t="s">
        <v>98</v>
      </c>
      <c r="C19" s="66">
        <f>D19+E19</f>
        <v>44152500</v>
      </c>
      <c r="D19" s="66">
        <v>1500000</v>
      </c>
      <c r="E19" s="67">
        <v>42652500</v>
      </c>
    </row>
    <row r="20" spans="1:5" ht="15">
      <c r="A20" s="60">
        <v>14</v>
      </c>
      <c r="B20" s="61" t="s">
        <v>114</v>
      </c>
      <c r="C20" s="68">
        <v>0</v>
      </c>
      <c r="D20" s="66">
        <v>0</v>
      </c>
      <c r="E20" s="67">
        <v>0</v>
      </c>
    </row>
    <row r="21" spans="1:5" ht="15">
      <c r="A21" s="60">
        <v>15</v>
      </c>
      <c r="B21" s="63" t="s">
        <v>107</v>
      </c>
      <c r="C21" s="66">
        <f>D21+E21</f>
        <v>18262500</v>
      </c>
      <c r="D21" s="66">
        <v>0</v>
      </c>
      <c r="E21" s="67">
        <v>18262500</v>
      </c>
    </row>
    <row r="22" spans="1:5" ht="15">
      <c r="A22" s="60">
        <v>16</v>
      </c>
      <c r="B22" s="64" t="s">
        <v>99</v>
      </c>
      <c r="C22" s="68">
        <v>0</v>
      </c>
      <c r="D22" s="68">
        <v>0</v>
      </c>
      <c r="E22" s="68">
        <v>0</v>
      </c>
    </row>
    <row r="23" spans="1:5" ht="30">
      <c r="A23" s="60">
        <v>17</v>
      </c>
      <c r="B23" s="63" t="s">
        <v>106</v>
      </c>
      <c r="C23" s="66">
        <f t="shared" si="0"/>
        <v>16024540</v>
      </c>
      <c r="D23" s="69">
        <v>2446500</v>
      </c>
      <c r="E23" s="67">
        <v>13578040</v>
      </c>
    </row>
    <row r="24" spans="1:5" ht="30">
      <c r="A24" s="60">
        <v>18</v>
      </c>
      <c r="B24" s="63" t="s">
        <v>105</v>
      </c>
      <c r="C24" s="66">
        <f>D24+E24</f>
        <v>46924400</v>
      </c>
      <c r="D24" s="69">
        <v>12150000</v>
      </c>
      <c r="E24" s="67">
        <v>34774400</v>
      </c>
    </row>
    <row r="25" spans="1:5" ht="15">
      <c r="A25" s="60">
        <v>19</v>
      </c>
      <c r="B25" s="63" t="s">
        <v>92</v>
      </c>
      <c r="C25" s="66">
        <f t="shared" si="0"/>
        <v>5600000</v>
      </c>
      <c r="D25" s="66">
        <v>0</v>
      </c>
      <c r="E25" s="67">
        <v>5600000</v>
      </c>
    </row>
    <row r="26" spans="1:5" ht="15">
      <c r="A26" s="60">
        <v>20</v>
      </c>
      <c r="B26" s="63" t="s">
        <v>102</v>
      </c>
      <c r="C26" s="66">
        <f>D26+E26</f>
        <v>0</v>
      </c>
      <c r="D26" s="66">
        <v>0</v>
      </c>
      <c r="E26" s="66">
        <v>0</v>
      </c>
    </row>
    <row r="27" spans="1:5" ht="15">
      <c r="A27" s="60">
        <v>21</v>
      </c>
      <c r="B27" s="63" t="s">
        <v>103</v>
      </c>
      <c r="C27" s="66">
        <f>D27+E27</f>
        <v>0</v>
      </c>
      <c r="D27" s="66">
        <v>0</v>
      </c>
      <c r="E27" s="66">
        <v>0</v>
      </c>
    </row>
    <row r="28" spans="1:5" ht="15">
      <c r="A28" s="60">
        <v>22</v>
      </c>
      <c r="B28" s="63" t="s">
        <v>104</v>
      </c>
      <c r="C28" s="66">
        <f>D28+E28</f>
        <v>0</v>
      </c>
      <c r="D28" s="66">
        <v>0</v>
      </c>
      <c r="E28" s="66">
        <v>0</v>
      </c>
    </row>
    <row r="29" spans="1:5" ht="15.75">
      <c r="A29" s="214" t="s">
        <v>67</v>
      </c>
      <c r="B29" s="214"/>
      <c r="C29" s="65">
        <f>SUM(C7:C28)</f>
        <v>1570148957.6</v>
      </c>
      <c r="D29" s="65">
        <f>SUM(D7:D28)</f>
        <v>721124371.2</v>
      </c>
      <c r="E29" s="65">
        <f>SUM(E7:E28)</f>
        <v>849024586.4</v>
      </c>
    </row>
    <row r="30" spans="1:5" ht="15.75">
      <c r="A30" s="24"/>
      <c r="B30" s="24"/>
      <c r="C30" s="25"/>
      <c r="D30" s="25"/>
      <c r="E30" s="25"/>
    </row>
    <row r="31" spans="1:5" ht="15.75">
      <c r="A31" s="24"/>
      <c r="B31" s="24"/>
      <c r="C31" s="25"/>
      <c r="D31" s="25"/>
      <c r="E31" s="26"/>
    </row>
    <row r="32" spans="1:5" ht="15.75">
      <c r="A32" s="203" t="s">
        <v>112</v>
      </c>
      <c r="B32" s="203"/>
      <c r="C32" s="203"/>
      <c r="D32" s="203"/>
      <c r="E32" s="203"/>
    </row>
  </sheetData>
  <sheetProtection/>
  <mergeCells count="8">
    <mergeCell ref="A29:B29"/>
    <mergeCell ref="A32:E32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7">
      <selection activeCell="I12" sqref="I12"/>
    </sheetView>
  </sheetViews>
  <sheetFormatPr defaultColWidth="9.140625" defaultRowHeight="15"/>
  <cols>
    <col min="1" max="1" width="6.8515625" style="0" customWidth="1"/>
    <col min="2" max="2" width="37.00390625" style="0" customWidth="1"/>
    <col min="3" max="3" width="17.8515625" style="0" customWidth="1"/>
    <col min="4" max="4" width="16.57421875" style="0" customWidth="1"/>
    <col min="5" max="5" width="17.28125" style="0" customWidth="1"/>
    <col min="6" max="6" width="16.8515625" style="0" customWidth="1"/>
  </cols>
  <sheetData>
    <row r="2" spans="1:5" ht="61.5" customHeight="1">
      <c r="A2" s="206" t="s">
        <v>119</v>
      </c>
      <c r="B2" s="206"/>
      <c r="C2" s="206"/>
      <c r="D2" s="206"/>
      <c r="E2" s="206"/>
    </row>
    <row r="3" spans="1:5" ht="15.75">
      <c r="A3" s="18"/>
      <c r="C3" s="55" t="s">
        <v>118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15" t="s">
        <v>0</v>
      </c>
      <c r="B5" s="215" t="s">
        <v>120</v>
      </c>
      <c r="C5" s="215" t="s">
        <v>69</v>
      </c>
      <c r="D5" s="216" t="s">
        <v>70</v>
      </c>
      <c r="E5" s="217" t="s">
        <v>73</v>
      </c>
    </row>
    <row r="6" spans="1:5" ht="54" customHeight="1">
      <c r="A6" s="215"/>
      <c r="B6" s="215"/>
      <c r="C6" s="215"/>
      <c r="D6" s="216"/>
      <c r="E6" s="218"/>
    </row>
    <row r="7" spans="1:5" ht="15">
      <c r="A7" s="60">
        <v>1</v>
      </c>
      <c r="B7" s="61" t="s">
        <v>93</v>
      </c>
      <c r="C7" s="41">
        <f>D7+E7</f>
        <v>143924094.02</v>
      </c>
      <c r="D7" s="75">
        <v>129799771.84</v>
      </c>
      <c r="E7" s="74">
        <v>14124322.18</v>
      </c>
    </row>
    <row r="8" spans="1:5" ht="15">
      <c r="A8" s="60">
        <v>2</v>
      </c>
      <c r="B8" s="62" t="s">
        <v>90</v>
      </c>
      <c r="C8" s="41">
        <f aca="true" t="shared" si="0" ref="C8:C30">D8+E8</f>
        <v>57714000</v>
      </c>
      <c r="D8" s="75">
        <v>49914000</v>
      </c>
      <c r="E8" s="74">
        <v>7800000</v>
      </c>
    </row>
    <row r="9" spans="1:5" ht="15">
      <c r="A9" s="60">
        <v>3</v>
      </c>
      <c r="B9" s="61" t="s">
        <v>56</v>
      </c>
      <c r="C9" s="41">
        <f t="shared" si="0"/>
        <v>5177475.67</v>
      </c>
      <c r="D9" s="41">
        <v>5177475.67</v>
      </c>
      <c r="E9" s="42">
        <v>0</v>
      </c>
    </row>
    <row r="10" spans="1:5" ht="15">
      <c r="A10" s="60">
        <v>4</v>
      </c>
      <c r="B10" s="61" t="s">
        <v>94</v>
      </c>
      <c r="C10" s="41">
        <f t="shared" si="0"/>
        <v>6420125</v>
      </c>
      <c r="D10" s="41">
        <v>6420125</v>
      </c>
      <c r="E10" s="76">
        <v>0</v>
      </c>
    </row>
    <row r="11" spans="1:5" ht="15">
      <c r="A11" s="60">
        <v>5</v>
      </c>
      <c r="B11" s="61" t="s">
        <v>110</v>
      </c>
      <c r="C11" s="41">
        <f t="shared" si="0"/>
        <v>34292166</v>
      </c>
      <c r="D11" s="41">
        <v>27292166</v>
      </c>
      <c r="E11" s="74">
        <v>7000000</v>
      </c>
    </row>
    <row r="12" spans="1:5" ht="15">
      <c r="A12" s="60">
        <v>6</v>
      </c>
      <c r="B12" s="61" t="s">
        <v>95</v>
      </c>
      <c r="C12" s="41">
        <f t="shared" si="0"/>
        <v>86600025</v>
      </c>
      <c r="D12" s="75">
        <v>25960325</v>
      </c>
      <c r="E12" s="74">
        <v>60639700</v>
      </c>
    </row>
    <row r="13" spans="1:5" ht="15">
      <c r="A13" s="60">
        <v>7</v>
      </c>
      <c r="B13" s="63" t="s">
        <v>103</v>
      </c>
      <c r="C13" s="41">
        <f t="shared" si="0"/>
        <v>13054000</v>
      </c>
      <c r="D13" s="41">
        <v>8143000</v>
      </c>
      <c r="E13" s="42">
        <v>4911000</v>
      </c>
    </row>
    <row r="14" spans="1:5" ht="15">
      <c r="A14" s="60">
        <v>8</v>
      </c>
      <c r="B14" s="61" t="s">
        <v>109</v>
      </c>
      <c r="C14" s="41">
        <f t="shared" si="0"/>
        <v>320803595.82</v>
      </c>
      <c r="D14" s="75">
        <v>204228359</v>
      </c>
      <c r="E14" s="74">
        <v>116575236.82</v>
      </c>
    </row>
    <row r="15" spans="1:5" ht="15">
      <c r="A15" s="60">
        <v>9</v>
      </c>
      <c r="B15" s="61" t="s">
        <v>91</v>
      </c>
      <c r="C15" s="41">
        <f t="shared" si="0"/>
        <v>498902700</v>
      </c>
      <c r="D15" s="41">
        <v>306634100</v>
      </c>
      <c r="E15" s="74">
        <v>192268600</v>
      </c>
    </row>
    <row r="16" spans="1:5" ht="15">
      <c r="A16" s="60">
        <v>10</v>
      </c>
      <c r="B16" s="63" t="s">
        <v>113</v>
      </c>
      <c r="C16" s="41">
        <f t="shared" si="0"/>
        <v>10882210.09</v>
      </c>
      <c r="D16" s="41">
        <v>3660076.71</v>
      </c>
      <c r="E16" s="74">
        <v>7222133.38</v>
      </c>
    </row>
    <row r="17" spans="1:5" ht="15">
      <c r="A17" s="60">
        <v>11</v>
      </c>
      <c r="B17" s="63" t="s">
        <v>65</v>
      </c>
      <c r="C17" s="41">
        <f t="shared" si="0"/>
        <v>125001000</v>
      </c>
      <c r="D17" s="75">
        <v>54715000</v>
      </c>
      <c r="E17" s="74">
        <v>70286000</v>
      </c>
    </row>
    <row r="18" spans="1:5" ht="15">
      <c r="A18" s="60">
        <v>12</v>
      </c>
      <c r="B18" s="63" t="s">
        <v>108</v>
      </c>
      <c r="C18" s="41">
        <f t="shared" si="0"/>
        <v>172963126</v>
      </c>
      <c r="D18" s="75">
        <v>86254827</v>
      </c>
      <c r="E18" s="74">
        <v>86708299</v>
      </c>
    </row>
    <row r="19" spans="1:5" ht="15">
      <c r="A19" s="60">
        <v>13</v>
      </c>
      <c r="B19" s="63" t="s">
        <v>98</v>
      </c>
      <c r="C19" s="41">
        <f t="shared" si="0"/>
        <v>44152500</v>
      </c>
      <c r="D19" s="41">
        <v>1500000</v>
      </c>
      <c r="E19" s="42">
        <v>42652500</v>
      </c>
    </row>
    <row r="20" spans="1:5" ht="15">
      <c r="A20" s="60">
        <v>14</v>
      </c>
      <c r="B20" s="61" t="s">
        <v>114</v>
      </c>
      <c r="C20" s="41">
        <f t="shared" si="0"/>
        <v>0</v>
      </c>
      <c r="D20" s="41">
        <v>0</v>
      </c>
      <c r="E20" s="42">
        <v>0</v>
      </c>
    </row>
    <row r="21" spans="1:5" ht="15">
      <c r="A21" s="60">
        <v>15</v>
      </c>
      <c r="B21" s="63" t="s">
        <v>107</v>
      </c>
      <c r="C21" s="41">
        <f t="shared" si="0"/>
        <v>18262500</v>
      </c>
      <c r="D21" s="41">
        <v>10750000</v>
      </c>
      <c r="E21" s="74">
        <v>7512500</v>
      </c>
    </row>
    <row r="22" spans="1:5" ht="15">
      <c r="A22" s="60">
        <v>16</v>
      </c>
      <c r="B22" s="64" t="s">
        <v>99</v>
      </c>
      <c r="C22" s="41">
        <f t="shared" si="0"/>
        <v>0</v>
      </c>
      <c r="D22" s="76">
        <v>0</v>
      </c>
      <c r="E22" s="76">
        <v>0</v>
      </c>
    </row>
    <row r="23" spans="1:5" ht="18" customHeight="1">
      <c r="A23" s="60">
        <v>17</v>
      </c>
      <c r="B23" s="63" t="s">
        <v>106</v>
      </c>
      <c r="C23" s="41">
        <f t="shared" si="0"/>
        <v>26024540</v>
      </c>
      <c r="D23" s="75">
        <v>2446500</v>
      </c>
      <c r="E23" s="74">
        <v>23578040</v>
      </c>
    </row>
    <row r="24" spans="1:5" ht="20.25" customHeight="1">
      <c r="A24" s="60">
        <v>18</v>
      </c>
      <c r="B24" s="63" t="s">
        <v>105</v>
      </c>
      <c r="C24" s="41">
        <f t="shared" si="0"/>
        <v>46924400</v>
      </c>
      <c r="D24" s="75">
        <v>12150000</v>
      </c>
      <c r="E24" s="74">
        <v>34774400</v>
      </c>
    </row>
    <row r="25" spans="1:5" ht="15">
      <c r="A25" s="60">
        <v>19</v>
      </c>
      <c r="B25" s="63" t="s">
        <v>92</v>
      </c>
      <c r="C25" s="41">
        <f t="shared" si="0"/>
        <v>14300000</v>
      </c>
      <c r="D25" s="41">
        <v>2100000</v>
      </c>
      <c r="E25" s="74">
        <v>12200000</v>
      </c>
    </row>
    <row r="26" spans="1:5" ht="15">
      <c r="A26" s="60">
        <v>20</v>
      </c>
      <c r="B26" s="63" t="s">
        <v>102</v>
      </c>
      <c r="C26" s="41">
        <f t="shared" si="0"/>
        <v>0</v>
      </c>
      <c r="D26" s="41">
        <v>0</v>
      </c>
      <c r="E26" s="41">
        <v>0</v>
      </c>
    </row>
    <row r="27" spans="1:5" ht="15">
      <c r="A27" s="60">
        <v>21</v>
      </c>
      <c r="B27" s="63" t="s">
        <v>104</v>
      </c>
      <c r="C27" s="41">
        <f t="shared" si="0"/>
        <v>0</v>
      </c>
      <c r="D27" s="41">
        <v>0</v>
      </c>
      <c r="E27" s="41">
        <v>0</v>
      </c>
    </row>
    <row r="28" spans="1:5" ht="15.75">
      <c r="A28" s="60">
        <v>22</v>
      </c>
      <c r="B28" s="73" t="s">
        <v>115</v>
      </c>
      <c r="C28" s="41">
        <f t="shared" si="0"/>
        <v>2500000</v>
      </c>
      <c r="D28" s="41">
        <v>0</v>
      </c>
      <c r="E28" s="74">
        <v>2500000</v>
      </c>
    </row>
    <row r="29" spans="1:5" ht="15.75">
      <c r="A29" s="60">
        <v>23</v>
      </c>
      <c r="B29" s="73" t="s">
        <v>116</v>
      </c>
      <c r="C29" s="41">
        <f t="shared" si="0"/>
        <v>10360000</v>
      </c>
      <c r="D29" s="41">
        <v>0</v>
      </c>
      <c r="E29" s="74">
        <v>10360000</v>
      </c>
    </row>
    <row r="30" spans="1:5" ht="15.75">
      <c r="A30" s="60">
        <v>24</v>
      </c>
      <c r="B30" s="73" t="s">
        <v>117</v>
      </c>
      <c r="C30" s="41">
        <f t="shared" si="0"/>
        <v>0</v>
      </c>
      <c r="D30" s="41">
        <v>0</v>
      </c>
      <c r="E30" s="41">
        <v>0</v>
      </c>
    </row>
    <row r="31" spans="1:5" ht="15.75">
      <c r="A31" s="214" t="s">
        <v>67</v>
      </c>
      <c r="B31" s="214"/>
      <c r="C31" s="65">
        <f>SUM(C7:C30)</f>
        <v>1638258457.6</v>
      </c>
      <c r="D31" s="65">
        <f>SUM(D7:D30)</f>
        <v>937145726.22</v>
      </c>
      <c r="E31" s="65">
        <f>SUM(E7:E30)</f>
        <v>701112731.38</v>
      </c>
    </row>
    <row r="32" spans="1:5" ht="15.75">
      <c r="A32" s="24"/>
      <c r="B32" s="24"/>
      <c r="C32" s="25"/>
      <c r="D32" s="25"/>
      <c r="E32" s="25"/>
    </row>
    <row r="33" spans="1:5" ht="15.75">
      <c r="A33" s="24"/>
      <c r="B33" s="24"/>
      <c r="C33" s="25"/>
      <c r="D33" s="25"/>
      <c r="E33" s="26"/>
    </row>
    <row r="34" spans="1:5" ht="15.75">
      <c r="A34" s="203" t="s">
        <v>112</v>
      </c>
      <c r="B34" s="203"/>
      <c r="C34" s="203"/>
      <c r="D34" s="203"/>
      <c r="E34" s="203"/>
    </row>
  </sheetData>
  <sheetProtection/>
  <mergeCells count="8">
    <mergeCell ref="A31:B31"/>
    <mergeCell ref="A34:E34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4">
      <selection activeCell="K19" sqref="K19"/>
    </sheetView>
  </sheetViews>
  <sheetFormatPr defaultColWidth="9.140625" defaultRowHeight="15"/>
  <cols>
    <col min="1" max="1" width="6.8515625" style="0" customWidth="1"/>
    <col min="2" max="2" width="37.00390625" style="0" customWidth="1"/>
    <col min="3" max="3" width="17.8515625" style="0" customWidth="1"/>
    <col min="4" max="4" width="16.57421875" style="0" customWidth="1"/>
    <col min="5" max="5" width="17.28125" style="0" customWidth="1"/>
    <col min="6" max="7" width="17.57421875" style="0" hidden="1" customWidth="1"/>
    <col min="8" max="8" width="17.140625" style="0" hidden="1" customWidth="1"/>
    <col min="9" max="9" width="19.57421875" style="0" hidden="1" customWidth="1"/>
  </cols>
  <sheetData>
    <row r="2" spans="1:5" ht="61.5" customHeight="1">
      <c r="A2" s="206" t="s">
        <v>119</v>
      </c>
      <c r="B2" s="206"/>
      <c r="C2" s="206"/>
      <c r="D2" s="206"/>
      <c r="E2" s="206"/>
    </row>
    <row r="3" spans="1:5" ht="15.75">
      <c r="A3" s="18"/>
      <c r="C3" s="55" t="s">
        <v>128</v>
      </c>
      <c r="D3" s="18"/>
      <c r="E3" s="18"/>
    </row>
    <row r="5" spans="1:8" ht="75" customHeight="1">
      <c r="A5" s="70" t="s">
        <v>0</v>
      </c>
      <c r="B5" s="70" t="s">
        <v>120</v>
      </c>
      <c r="C5" s="70" t="s">
        <v>69</v>
      </c>
      <c r="D5" s="71" t="s">
        <v>70</v>
      </c>
      <c r="E5" s="72" t="s">
        <v>73</v>
      </c>
      <c r="F5" s="77" t="s">
        <v>129</v>
      </c>
      <c r="G5" s="96"/>
      <c r="H5" s="77" t="s">
        <v>130</v>
      </c>
    </row>
    <row r="6" spans="1:8" ht="15.75">
      <c r="A6" s="83">
        <v>1</v>
      </c>
      <c r="B6" s="73" t="s">
        <v>91</v>
      </c>
      <c r="C6" s="82">
        <f>D6+E6</f>
        <v>504155100</v>
      </c>
      <c r="D6" s="85">
        <v>312534100</v>
      </c>
      <c r="E6" s="31">
        <v>191621000</v>
      </c>
      <c r="F6" s="92">
        <v>6119199.71</v>
      </c>
      <c r="G6" s="92"/>
      <c r="H6" s="91">
        <f>F6/C6*100</f>
        <v>1.213753408425304</v>
      </c>
    </row>
    <row r="7" spans="1:9" ht="15.75">
      <c r="A7" s="83">
        <v>2</v>
      </c>
      <c r="B7" s="73" t="s">
        <v>109</v>
      </c>
      <c r="C7" s="82">
        <f aca="true" t="shared" si="0" ref="C7:C28">D7+E7</f>
        <v>345803595.82</v>
      </c>
      <c r="D7" s="85">
        <v>214708359</v>
      </c>
      <c r="E7" s="31">
        <v>131095236.82</v>
      </c>
      <c r="F7" s="93">
        <v>45175720.56</v>
      </c>
      <c r="G7" s="93">
        <v>46835054.31</v>
      </c>
      <c r="H7" s="91">
        <f>F7/C7*100</f>
        <v>13.06398230269276</v>
      </c>
      <c r="I7" s="102">
        <f>G7/C7*100</f>
        <v>13.543830913308055</v>
      </c>
    </row>
    <row r="8" spans="1:9" ht="15.75">
      <c r="A8" s="83">
        <v>3</v>
      </c>
      <c r="B8" s="73" t="s">
        <v>95</v>
      </c>
      <c r="C8" s="82">
        <f t="shared" si="0"/>
        <v>86600025</v>
      </c>
      <c r="D8" s="85">
        <v>31910325</v>
      </c>
      <c r="E8" s="31">
        <v>54689700</v>
      </c>
      <c r="F8" s="93"/>
      <c r="G8" s="93"/>
      <c r="H8" s="91"/>
      <c r="I8" s="102"/>
    </row>
    <row r="9" spans="1:9" ht="15.75">
      <c r="A9" s="83">
        <v>4</v>
      </c>
      <c r="B9" s="73" t="s">
        <v>121</v>
      </c>
      <c r="C9" s="82">
        <f t="shared" si="0"/>
        <v>44152500</v>
      </c>
      <c r="D9" s="85">
        <v>1500000</v>
      </c>
      <c r="E9" s="31">
        <v>42652500</v>
      </c>
      <c r="F9" s="93"/>
      <c r="G9" s="93"/>
      <c r="H9" s="91"/>
      <c r="I9" s="102"/>
    </row>
    <row r="10" spans="1:9" ht="31.5">
      <c r="A10" s="83">
        <v>5</v>
      </c>
      <c r="B10" s="79" t="s">
        <v>122</v>
      </c>
      <c r="C10" s="82">
        <f t="shared" si="0"/>
        <v>46924400</v>
      </c>
      <c r="D10" s="85">
        <v>14733000</v>
      </c>
      <c r="E10" s="31">
        <v>32191400</v>
      </c>
      <c r="F10" s="90">
        <v>2037528.27</v>
      </c>
      <c r="G10" s="90"/>
      <c r="H10" s="91">
        <f>F10/C10*100</f>
        <v>4.342150927875476</v>
      </c>
      <c r="I10" s="102"/>
    </row>
    <row r="11" spans="1:9" ht="15.75">
      <c r="A11" s="83">
        <v>6</v>
      </c>
      <c r="B11" s="80" t="s">
        <v>93</v>
      </c>
      <c r="C11" s="82">
        <f t="shared" si="0"/>
        <v>143924094.01999998</v>
      </c>
      <c r="D11" s="85">
        <v>130594573.02</v>
      </c>
      <c r="E11" s="31">
        <v>13329521</v>
      </c>
      <c r="F11" s="93">
        <v>14236050</v>
      </c>
      <c r="G11" s="93"/>
      <c r="H11" s="91">
        <f>F11/C11*100</f>
        <v>9.891359815002017</v>
      </c>
      <c r="I11" s="102"/>
    </row>
    <row r="12" spans="1:9" ht="15.75">
      <c r="A12" s="83">
        <v>7</v>
      </c>
      <c r="B12" s="73" t="s">
        <v>92</v>
      </c>
      <c r="C12" s="82">
        <f t="shared" si="0"/>
        <v>22000000</v>
      </c>
      <c r="D12" s="85">
        <v>5600000</v>
      </c>
      <c r="E12" s="31">
        <v>16400000</v>
      </c>
      <c r="F12" s="93"/>
      <c r="G12" s="93"/>
      <c r="H12" s="91"/>
      <c r="I12" s="102"/>
    </row>
    <row r="13" spans="1:9" ht="31.5">
      <c r="A13" s="83">
        <v>8</v>
      </c>
      <c r="B13" s="79" t="s">
        <v>106</v>
      </c>
      <c r="C13" s="82">
        <f t="shared" si="0"/>
        <v>26024540</v>
      </c>
      <c r="D13" s="85">
        <v>2446500</v>
      </c>
      <c r="E13" s="31">
        <v>23578040</v>
      </c>
      <c r="F13" s="93"/>
      <c r="G13" s="93"/>
      <c r="H13" s="91"/>
      <c r="I13" s="102"/>
    </row>
    <row r="14" spans="1:9" ht="15.75">
      <c r="A14" s="83">
        <v>9</v>
      </c>
      <c r="B14" s="73" t="s">
        <v>116</v>
      </c>
      <c r="C14" s="82">
        <f t="shared" si="0"/>
        <v>17610000</v>
      </c>
      <c r="D14" s="82">
        <v>0</v>
      </c>
      <c r="E14" s="31">
        <v>17610000</v>
      </c>
      <c r="F14" s="93"/>
      <c r="G14" s="93"/>
      <c r="H14" s="91"/>
      <c r="I14" s="102"/>
    </row>
    <row r="15" spans="1:9" ht="15.75">
      <c r="A15" s="83">
        <v>10</v>
      </c>
      <c r="B15" s="73" t="s">
        <v>108</v>
      </c>
      <c r="C15" s="82">
        <f t="shared" si="0"/>
        <v>172963126</v>
      </c>
      <c r="D15" s="85">
        <v>86254827</v>
      </c>
      <c r="E15" s="31">
        <v>86708299</v>
      </c>
      <c r="F15" s="93">
        <v>23711601.61</v>
      </c>
      <c r="G15" s="93">
        <v>32928716.03</v>
      </c>
      <c r="H15" s="91">
        <f>F15/C15*100</f>
        <v>13.709050107015294</v>
      </c>
      <c r="I15" s="102">
        <f>G15/C15*100</f>
        <v>19.037997746409836</v>
      </c>
    </row>
    <row r="16" spans="1:8" ht="15.75">
      <c r="A16" s="83">
        <v>11</v>
      </c>
      <c r="B16" s="73" t="s">
        <v>64</v>
      </c>
      <c r="C16" s="82">
        <f t="shared" si="0"/>
        <v>10882210.09</v>
      </c>
      <c r="D16" s="85">
        <v>3660076.71</v>
      </c>
      <c r="E16" s="31">
        <v>7222133.38</v>
      </c>
      <c r="F16" s="93"/>
      <c r="G16" s="93"/>
      <c r="H16" s="91"/>
    </row>
    <row r="17" spans="1:8" ht="15.75">
      <c r="A17" s="83">
        <v>12</v>
      </c>
      <c r="B17" s="73" t="s">
        <v>123</v>
      </c>
      <c r="C17" s="82">
        <f t="shared" si="0"/>
        <v>20762500</v>
      </c>
      <c r="D17" s="85">
        <v>10750000</v>
      </c>
      <c r="E17" s="31">
        <v>10012500</v>
      </c>
      <c r="F17" s="93"/>
      <c r="G17" s="93"/>
      <c r="H17" s="91"/>
    </row>
    <row r="18" spans="1:8" ht="15.75">
      <c r="A18" s="83">
        <v>13</v>
      </c>
      <c r="B18" s="73" t="s">
        <v>115</v>
      </c>
      <c r="C18" s="82">
        <f t="shared" si="0"/>
        <v>2500000</v>
      </c>
      <c r="D18" s="82">
        <v>0</v>
      </c>
      <c r="E18" s="31">
        <v>2500000</v>
      </c>
      <c r="F18" s="93"/>
      <c r="G18" s="93"/>
      <c r="H18" s="91"/>
    </row>
    <row r="19" spans="1:8" ht="15.75">
      <c r="A19" s="83">
        <v>14</v>
      </c>
      <c r="B19" s="73" t="s">
        <v>124</v>
      </c>
      <c r="C19" s="82">
        <f t="shared" si="0"/>
        <v>1190000</v>
      </c>
      <c r="D19" s="82">
        <v>0</v>
      </c>
      <c r="E19" s="31">
        <v>1190000</v>
      </c>
      <c r="F19" s="93"/>
      <c r="G19" s="93"/>
      <c r="H19" s="91"/>
    </row>
    <row r="20" spans="1:8" ht="15.75">
      <c r="A20" s="83">
        <v>15</v>
      </c>
      <c r="B20" s="81" t="s">
        <v>90</v>
      </c>
      <c r="C20" s="82">
        <f t="shared" si="0"/>
        <v>57714000</v>
      </c>
      <c r="D20" s="85">
        <v>49914000</v>
      </c>
      <c r="E20" s="31">
        <v>7800000</v>
      </c>
      <c r="F20" s="93">
        <v>5278167.86</v>
      </c>
      <c r="G20" s="93"/>
      <c r="H20" s="91">
        <f>F20/C20*100</f>
        <v>9.145385625671414</v>
      </c>
    </row>
    <row r="21" spans="1:8" ht="15.75">
      <c r="A21" s="83">
        <v>16</v>
      </c>
      <c r="B21" s="73" t="s">
        <v>125</v>
      </c>
      <c r="C21" s="82">
        <f t="shared" si="0"/>
        <v>0</v>
      </c>
      <c r="D21" s="82"/>
      <c r="E21" s="31">
        <v>0</v>
      </c>
      <c r="F21" s="93"/>
      <c r="G21" s="93"/>
      <c r="H21" s="91"/>
    </row>
    <row r="22" spans="1:8" ht="15.75">
      <c r="A22" s="83">
        <v>17</v>
      </c>
      <c r="B22" s="73" t="s">
        <v>110</v>
      </c>
      <c r="C22" s="82">
        <f t="shared" si="0"/>
        <v>34292166</v>
      </c>
      <c r="D22" s="85">
        <v>27292166</v>
      </c>
      <c r="E22" s="31">
        <v>7000000</v>
      </c>
      <c r="F22" s="93"/>
      <c r="G22" s="93"/>
      <c r="H22" s="91"/>
    </row>
    <row r="23" spans="1:8" ht="15.75">
      <c r="A23" s="83">
        <v>18</v>
      </c>
      <c r="B23" s="73" t="s">
        <v>126</v>
      </c>
      <c r="C23" s="82">
        <f t="shared" si="0"/>
        <v>125001000</v>
      </c>
      <c r="D23" s="85">
        <v>54715000</v>
      </c>
      <c r="E23" s="31">
        <v>70286000</v>
      </c>
      <c r="F23" s="93"/>
      <c r="G23" s="93"/>
      <c r="H23" s="91"/>
    </row>
    <row r="24" spans="1:8" ht="15.75">
      <c r="A24" s="83">
        <v>19</v>
      </c>
      <c r="B24" s="73" t="s">
        <v>99</v>
      </c>
      <c r="C24" s="82">
        <f t="shared" si="0"/>
        <v>0</v>
      </c>
      <c r="D24" s="82">
        <v>0</v>
      </c>
      <c r="E24" s="31">
        <v>0</v>
      </c>
      <c r="F24" s="93"/>
      <c r="G24" s="93"/>
      <c r="H24" s="91"/>
    </row>
    <row r="25" spans="1:8" ht="15.75">
      <c r="A25" s="83">
        <v>20</v>
      </c>
      <c r="B25" s="73" t="s">
        <v>103</v>
      </c>
      <c r="C25" s="82">
        <f t="shared" si="0"/>
        <v>13054000</v>
      </c>
      <c r="D25" s="85">
        <v>8143000</v>
      </c>
      <c r="E25" s="31">
        <v>4911000</v>
      </c>
      <c r="F25" s="93"/>
      <c r="G25" s="93"/>
      <c r="H25" s="91"/>
    </row>
    <row r="26" spans="1:8" ht="15.75">
      <c r="A26" s="83">
        <v>21</v>
      </c>
      <c r="B26" s="73" t="s">
        <v>104</v>
      </c>
      <c r="C26" s="82">
        <f t="shared" si="0"/>
        <v>0</v>
      </c>
      <c r="D26" s="82"/>
      <c r="E26" s="31">
        <v>0</v>
      </c>
      <c r="F26" s="93"/>
      <c r="G26" s="93"/>
      <c r="H26" s="91"/>
    </row>
    <row r="27" spans="1:8" ht="15">
      <c r="A27" s="83">
        <v>22</v>
      </c>
      <c r="B27" s="61" t="s">
        <v>94</v>
      </c>
      <c r="C27" s="82">
        <f t="shared" si="0"/>
        <v>6420125</v>
      </c>
      <c r="D27" s="85">
        <v>6420125</v>
      </c>
      <c r="E27" s="82">
        <v>0</v>
      </c>
      <c r="F27" s="93"/>
      <c r="G27" s="93"/>
      <c r="H27" s="91"/>
    </row>
    <row r="28" spans="1:8" ht="15">
      <c r="A28" s="83">
        <v>23</v>
      </c>
      <c r="B28" s="61" t="s">
        <v>56</v>
      </c>
      <c r="C28" s="82">
        <f t="shared" si="0"/>
        <v>5177475.67</v>
      </c>
      <c r="D28" s="85">
        <v>5177475.67</v>
      </c>
      <c r="E28" s="82">
        <v>0</v>
      </c>
      <c r="F28" s="93"/>
      <c r="G28" s="93"/>
      <c r="H28" s="91"/>
    </row>
    <row r="29" spans="1:8" ht="15.75">
      <c r="A29" s="78"/>
      <c r="B29" s="84" t="s">
        <v>127</v>
      </c>
      <c r="C29" s="86">
        <f>SUM(C6:C28)</f>
        <v>1687150857.6</v>
      </c>
      <c r="D29" s="86">
        <f>SUM(D6:D28)</f>
        <v>966353527.4</v>
      </c>
      <c r="E29" s="86">
        <f>SUM(E6:E28)</f>
        <v>720797330.1999999</v>
      </c>
      <c r="F29" s="94">
        <f>SUM(F6:F28)</f>
        <v>96558268.01</v>
      </c>
      <c r="G29" s="94"/>
      <c r="H29" s="91">
        <f>F29/C29*100</f>
        <v>5.723155553935215</v>
      </c>
    </row>
    <row r="31" spans="2:7" ht="15.75">
      <c r="B31" s="203" t="s">
        <v>112</v>
      </c>
      <c r="C31" s="203"/>
      <c r="D31" s="203"/>
      <c r="E31" s="203"/>
      <c r="F31" s="203"/>
      <c r="G31" s="95"/>
    </row>
  </sheetData>
  <sheetProtection/>
  <mergeCells count="2">
    <mergeCell ref="B31:F3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zoomScalePageLayoutView="0" workbookViewId="0" topLeftCell="A16">
      <selection activeCell="F29" sqref="F29"/>
    </sheetView>
  </sheetViews>
  <sheetFormatPr defaultColWidth="9.140625" defaultRowHeight="15"/>
  <cols>
    <col min="1" max="1" width="6.8515625" style="0" customWidth="1"/>
    <col min="2" max="2" width="41.8515625" style="0" customWidth="1"/>
    <col min="3" max="3" width="19.140625" style="0" customWidth="1"/>
    <col min="4" max="4" width="18.140625" style="0" customWidth="1"/>
    <col min="5" max="5" width="19.7109375" style="0" customWidth="1"/>
    <col min="6" max="6" width="9.140625" style="0" customWidth="1"/>
  </cols>
  <sheetData>
    <row r="2" spans="1:5" ht="61.5" customHeight="1">
      <c r="A2" s="206" t="s">
        <v>119</v>
      </c>
      <c r="B2" s="206"/>
      <c r="C2" s="206"/>
      <c r="D2" s="206"/>
      <c r="E2" s="206"/>
    </row>
    <row r="3" spans="1:5" ht="15.75">
      <c r="A3" s="18"/>
      <c r="C3" s="55" t="s">
        <v>153</v>
      </c>
      <c r="D3" s="18"/>
      <c r="E3" s="18"/>
    </row>
    <row r="5" spans="1:5" ht="75" customHeight="1">
      <c r="A5" s="87" t="s">
        <v>0</v>
      </c>
      <c r="B5" s="87" t="s">
        <v>120</v>
      </c>
      <c r="C5" s="87" t="s">
        <v>69</v>
      </c>
      <c r="D5" s="88" t="s">
        <v>70</v>
      </c>
      <c r="E5" s="89" t="s">
        <v>73</v>
      </c>
    </row>
    <row r="6" spans="1:5" ht="15.75">
      <c r="A6" s="83">
        <v>1</v>
      </c>
      <c r="B6" s="73" t="s">
        <v>91</v>
      </c>
      <c r="C6" s="82">
        <f>D6+E6</f>
        <v>530985100</v>
      </c>
      <c r="D6" s="85">
        <v>347934100</v>
      </c>
      <c r="E6" s="31">
        <v>183051000</v>
      </c>
    </row>
    <row r="7" spans="1:5" ht="15.75">
      <c r="A7" s="83">
        <v>2</v>
      </c>
      <c r="B7" s="73" t="s">
        <v>109</v>
      </c>
      <c r="C7" s="82">
        <f aca="true" t="shared" si="0" ref="C7:C28">D7+E7</f>
        <v>362269695.82</v>
      </c>
      <c r="D7" s="85">
        <v>225508251</v>
      </c>
      <c r="E7" s="31">
        <v>136761444.82</v>
      </c>
    </row>
    <row r="8" spans="1:5" ht="15.75">
      <c r="A8" s="83">
        <v>3</v>
      </c>
      <c r="B8" s="73" t="s">
        <v>95</v>
      </c>
      <c r="C8" s="82">
        <f t="shared" si="0"/>
        <v>89125025</v>
      </c>
      <c r="D8" s="85">
        <v>40220325</v>
      </c>
      <c r="E8" s="31">
        <v>48904700</v>
      </c>
    </row>
    <row r="9" spans="1:5" ht="15.75">
      <c r="A9" s="83">
        <v>4</v>
      </c>
      <c r="B9" s="73" t="s">
        <v>121</v>
      </c>
      <c r="C9" s="82">
        <f t="shared" si="0"/>
        <v>44152500</v>
      </c>
      <c r="D9" s="85">
        <v>1500000</v>
      </c>
      <c r="E9" s="31">
        <v>42652500</v>
      </c>
    </row>
    <row r="10" spans="1:5" ht="15.75">
      <c r="A10" s="83">
        <v>5</v>
      </c>
      <c r="B10" s="79" t="s">
        <v>122</v>
      </c>
      <c r="C10" s="82">
        <f t="shared" si="0"/>
        <v>60924400</v>
      </c>
      <c r="D10" s="85">
        <v>19233000</v>
      </c>
      <c r="E10" s="31">
        <v>41691400</v>
      </c>
    </row>
    <row r="11" spans="1:5" ht="15.75">
      <c r="A11" s="83">
        <v>6</v>
      </c>
      <c r="B11" s="80" t="s">
        <v>93</v>
      </c>
      <c r="C11" s="82">
        <f t="shared" si="0"/>
        <v>148369094.72</v>
      </c>
      <c r="D11" s="85">
        <v>134111036.02</v>
      </c>
      <c r="E11" s="31">
        <v>14258058.7</v>
      </c>
    </row>
    <row r="12" spans="1:5" ht="15.75">
      <c r="A12" s="83">
        <v>7</v>
      </c>
      <c r="B12" s="73" t="s">
        <v>92</v>
      </c>
      <c r="C12" s="82">
        <f t="shared" si="0"/>
        <v>24000000</v>
      </c>
      <c r="D12" s="85">
        <v>5600000</v>
      </c>
      <c r="E12" s="31">
        <v>18400000</v>
      </c>
    </row>
    <row r="13" spans="1:5" ht="15.75">
      <c r="A13" s="83">
        <v>8</v>
      </c>
      <c r="B13" s="79" t="s">
        <v>106</v>
      </c>
      <c r="C13" s="82">
        <f t="shared" si="0"/>
        <v>26024540</v>
      </c>
      <c r="D13" s="85">
        <v>2446500</v>
      </c>
      <c r="E13" s="31">
        <v>23578040</v>
      </c>
    </row>
    <row r="14" spans="1:5" ht="15.75">
      <c r="A14" s="83">
        <v>9</v>
      </c>
      <c r="B14" s="73" t="s">
        <v>116</v>
      </c>
      <c r="C14" s="82">
        <f t="shared" si="0"/>
        <v>22610000</v>
      </c>
      <c r="D14" s="82">
        <v>0</v>
      </c>
      <c r="E14" s="31">
        <v>22610000</v>
      </c>
    </row>
    <row r="15" spans="1:5" ht="15.75">
      <c r="A15" s="83">
        <v>10</v>
      </c>
      <c r="B15" s="73" t="s">
        <v>108</v>
      </c>
      <c r="C15" s="82">
        <f t="shared" si="0"/>
        <v>172963126</v>
      </c>
      <c r="D15" s="85">
        <v>104581926</v>
      </c>
      <c r="E15" s="31">
        <v>68381200</v>
      </c>
    </row>
    <row r="16" spans="1:5" ht="15.75">
      <c r="A16" s="83">
        <v>11</v>
      </c>
      <c r="B16" s="73" t="s">
        <v>64</v>
      </c>
      <c r="C16" s="82">
        <f t="shared" si="0"/>
        <v>10882210.09</v>
      </c>
      <c r="D16" s="85">
        <v>3660076.71</v>
      </c>
      <c r="E16" s="31">
        <v>7222133.38</v>
      </c>
    </row>
    <row r="17" spans="1:5" ht="15.75">
      <c r="A17" s="83">
        <v>12</v>
      </c>
      <c r="B17" s="73" t="s">
        <v>123</v>
      </c>
      <c r="C17" s="82">
        <f t="shared" si="0"/>
        <v>30762500</v>
      </c>
      <c r="D17" s="85">
        <v>10750000</v>
      </c>
      <c r="E17" s="31">
        <v>20012500</v>
      </c>
    </row>
    <row r="18" spans="1:5" ht="15.75">
      <c r="A18" s="83">
        <v>13</v>
      </c>
      <c r="B18" s="73" t="s">
        <v>115</v>
      </c>
      <c r="C18" s="82">
        <f t="shared" si="0"/>
        <v>2500000</v>
      </c>
      <c r="D18" s="82">
        <v>0</v>
      </c>
      <c r="E18" s="31">
        <v>2500000</v>
      </c>
    </row>
    <row r="19" spans="1:5" ht="15.75">
      <c r="A19" s="83">
        <v>14</v>
      </c>
      <c r="B19" s="73" t="s">
        <v>124</v>
      </c>
      <c r="C19" s="82">
        <f t="shared" si="0"/>
        <v>1760000</v>
      </c>
      <c r="D19" s="82">
        <v>0</v>
      </c>
      <c r="E19" s="31">
        <v>1760000</v>
      </c>
    </row>
    <row r="20" spans="1:5" ht="15.75">
      <c r="A20" s="83">
        <v>15</v>
      </c>
      <c r="B20" s="81" t="s">
        <v>90</v>
      </c>
      <c r="C20" s="82">
        <f t="shared" si="0"/>
        <v>57714000</v>
      </c>
      <c r="D20" s="85">
        <v>51314000</v>
      </c>
      <c r="E20" s="31">
        <v>6400000</v>
      </c>
    </row>
    <row r="21" spans="1:5" ht="15.75">
      <c r="A21" s="83">
        <v>16</v>
      </c>
      <c r="B21" s="73" t="s">
        <v>125</v>
      </c>
      <c r="C21" s="82">
        <f t="shared" si="0"/>
        <v>0</v>
      </c>
      <c r="D21" s="82">
        <v>0</v>
      </c>
      <c r="E21" s="31">
        <v>0</v>
      </c>
    </row>
    <row r="22" spans="1:5" ht="15.75">
      <c r="A22" s="103">
        <v>17</v>
      </c>
      <c r="B22" s="104" t="s">
        <v>110</v>
      </c>
      <c r="C22" s="82">
        <f t="shared" si="0"/>
        <v>34292166</v>
      </c>
      <c r="D22" s="85">
        <v>27292166</v>
      </c>
      <c r="E22" s="31">
        <v>7000000</v>
      </c>
    </row>
    <row r="23" spans="1:5" ht="15.75">
      <c r="A23" s="103">
        <v>18</v>
      </c>
      <c r="B23" s="104" t="s">
        <v>154</v>
      </c>
      <c r="C23" s="82">
        <f t="shared" si="0"/>
        <v>128571000</v>
      </c>
      <c r="D23" s="85">
        <v>68285000</v>
      </c>
      <c r="E23" s="31">
        <v>60286000</v>
      </c>
    </row>
    <row r="24" spans="1:5" ht="15.75">
      <c r="A24" s="103">
        <v>19</v>
      </c>
      <c r="B24" s="104" t="s">
        <v>99</v>
      </c>
      <c r="C24" s="82">
        <f t="shared" si="0"/>
        <v>0</v>
      </c>
      <c r="D24" s="82">
        <v>0</v>
      </c>
      <c r="E24" s="31">
        <v>0</v>
      </c>
    </row>
    <row r="25" spans="1:5" ht="15.75">
      <c r="A25" s="103">
        <v>20</v>
      </c>
      <c r="B25" s="104" t="s">
        <v>103</v>
      </c>
      <c r="C25" s="82">
        <f t="shared" si="0"/>
        <v>13054000</v>
      </c>
      <c r="D25" s="85">
        <v>8143000</v>
      </c>
      <c r="E25" s="31">
        <v>4911000</v>
      </c>
    </row>
    <row r="26" spans="1:5" ht="15.75">
      <c r="A26" s="103">
        <v>21</v>
      </c>
      <c r="B26" s="104" t="s">
        <v>104</v>
      </c>
      <c r="C26" s="82">
        <f t="shared" si="0"/>
        <v>0</v>
      </c>
      <c r="D26" s="82">
        <v>0</v>
      </c>
      <c r="E26" s="31">
        <v>0</v>
      </c>
    </row>
    <row r="27" spans="1:5" ht="15">
      <c r="A27" s="103">
        <v>22</v>
      </c>
      <c r="B27" s="61" t="s">
        <v>94</v>
      </c>
      <c r="C27" s="82">
        <f t="shared" si="0"/>
        <v>6420125</v>
      </c>
      <c r="D27" s="85">
        <v>6420125</v>
      </c>
      <c r="E27" s="82">
        <v>0</v>
      </c>
    </row>
    <row r="28" spans="1:5" ht="15">
      <c r="A28" s="103">
        <v>23</v>
      </c>
      <c r="B28" s="61" t="s">
        <v>56</v>
      </c>
      <c r="C28" s="82">
        <f t="shared" si="0"/>
        <v>5177475.67</v>
      </c>
      <c r="D28" s="85">
        <v>5177475.67</v>
      </c>
      <c r="E28" s="82">
        <v>0</v>
      </c>
    </row>
    <row r="29" spans="1:5" ht="15.75">
      <c r="A29" s="78"/>
      <c r="B29" s="84" t="s">
        <v>127</v>
      </c>
      <c r="C29" s="86">
        <f>SUM(C6:C28)</f>
        <v>1772556958.3</v>
      </c>
      <c r="D29" s="86">
        <f>SUM(D6:D28)</f>
        <v>1062176981.4</v>
      </c>
      <c r="E29" s="86">
        <f>SUM(E6:E28)</f>
        <v>710379976.9</v>
      </c>
    </row>
    <row r="31" spans="2:5" ht="15.75">
      <c r="B31" s="203" t="s">
        <v>112</v>
      </c>
      <c r="C31" s="203"/>
      <c r="D31" s="203"/>
      <c r="E31" s="203"/>
    </row>
    <row r="34" ht="15" hidden="1"/>
    <row r="35" spans="2:6" ht="45" hidden="1">
      <c r="B35" s="97" t="s">
        <v>131</v>
      </c>
      <c r="C35" s="98" t="s">
        <v>132</v>
      </c>
      <c r="D35" s="98" t="s">
        <v>133</v>
      </c>
      <c r="E35" s="99">
        <v>1000001</v>
      </c>
      <c r="F35" s="98" t="s">
        <v>134</v>
      </c>
    </row>
    <row r="36" spans="2:6" ht="22.5" hidden="1">
      <c r="B36" s="97" t="s">
        <v>135</v>
      </c>
      <c r="C36" s="98" t="s">
        <v>136</v>
      </c>
      <c r="D36" s="98" t="s">
        <v>137</v>
      </c>
      <c r="E36" s="99">
        <v>10000000</v>
      </c>
      <c r="F36" s="98" t="s">
        <v>138</v>
      </c>
    </row>
    <row r="37" spans="2:6" ht="45" hidden="1">
      <c r="B37" s="97" t="s">
        <v>139</v>
      </c>
      <c r="C37" s="98" t="s">
        <v>132</v>
      </c>
      <c r="D37" s="98" t="s">
        <v>140</v>
      </c>
      <c r="E37" s="99">
        <v>6000000</v>
      </c>
      <c r="F37" s="98" t="s">
        <v>141</v>
      </c>
    </row>
    <row r="38" spans="2:6" ht="22.5" hidden="1">
      <c r="B38" s="97" t="s">
        <v>142</v>
      </c>
      <c r="C38" s="98" t="s">
        <v>143</v>
      </c>
      <c r="D38" s="98" t="s">
        <v>137</v>
      </c>
      <c r="E38" s="99">
        <v>20000000</v>
      </c>
      <c r="F38" s="98" t="s">
        <v>144</v>
      </c>
    </row>
    <row r="39" spans="2:6" ht="45" hidden="1">
      <c r="B39" s="97" t="s">
        <v>145</v>
      </c>
      <c r="C39" s="98" t="s">
        <v>146</v>
      </c>
      <c r="D39" s="98" t="s">
        <v>147</v>
      </c>
      <c r="E39" s="99">
        <v>15000000</v>
      </c>
      <c r="F39" s="98" t="s">
        <v>148</v>
      </c>
    </row>
    <row r="40" ht="15" hidden="1"/>
    <row r="41" spans="4:5" ht="15" hidden="1">
      <c r="D41" s="100" t="s">
        <v>149</v>
      </c>
      <c r="E41" s="101" t="e">
        <f>#REF!+#REF!</f>
        <v>#REF!</v>
      </c>
    </row>
    <row r="42" spans="4:5" ht="15" hidden="1">
      <c r="D42" s="100" t="s">
        <v>150</v>
      </c>
      <c r="E42" s="101" t="e">
        <f>#REF!</f>
        <v>#REF!</v>
      </c>
    </row>
    <row r="43" spans="4:5" ht="15" hidden="1">
      <c r="D43" s="100" t="s">
        <v>152</v>
      </c>
      <c r="E43" s="101" t="e">
        <f>#REF!</f>
        <v>#REF!</v>
      </c>
    </row>
    <row r="44" spans="4:5" ht="15" hidden="1">
      <c r="D44" s="100" t="s">
        <v>151</v>
      </c>
      <c r="E44" s="101" t="e">
        <f>#REF!</f>
        <v>#REF!</v>
      </c>
    </row>
    <row r="45" ht="15" hidden="1">
      <c r="E45" s="101" t="e">
        <f>SUM(E41:E44)</f>
        <v>#REF!</v>
      </c>
    </row>
    <row r="46" ht="15" hidden="1"/>
  </sheetData>
  <sheetProtection/>
  <mergeCells count="2">
    <mergeCell ref="A2:E2"/>
    <mergeCell ref="B31:E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8515625" style="0" customWidth="1"/>
    <col min="2" max="2" width="41.8515625" style="0" customWidth="1"/>
    <col min="3" max="3" width="19.140625" style="0" customWidth="1"/>
    <col min="4" max="4" width="18.140625" style="0" customWidth="1"/>
    <col min="5" max="5" width="19.7109375" style="0" customWidth="1"/>
    <col min="6" max="6" width="22.140625" style="0" customWidth="1"/>
  </cols>
  <sheetData>
    <row r="2" spans="1:5" ht="61.5" customHeight="1">
      <c r="A2" s="206" t="s">
        <v>119</v>
      </c>
      <c r="B2" s="206"/>
      <c r="C2" s="206"/>
      <c r="D2" s="206"/>
      <c r="E2" s="206"/>
    </row>
    <row r="3" spans="1:5" ht="15.75">
      <c r="A3" s="18"/>
      <c r="C3" s="55" t="s">
        <v>156</v>
      </c>
      <c r="D3" s="18"/>
      <c r="E3" s="18"/>
    </row>
    <row r="5" spans="1:5" ht="75" customHeight="1">
      <c r="A5" s="108" t="s">
        <v>0</v>
      </c>
      <c r="B5" s="108" t="s">
        <v>120</v>
      </c>
      <c r="C5" s="108" t="s">
        <v>69</v>
      </c>
      <c r="D5" s="109" t="s">
        <v>70</v>
      </c>
      <c r="E5" s="110" t="s">
        <v>73</v>
      </c>
    </row>
    <row r="6" spans="1:5" ht="15.75">
      <c r="A6" s="83">
        <v>1</v>
      </c>
      <c r="B6" s="73" t="s">
        <v>91</v>
      </c>
      <c r="C6" s="82">
        <f>D6+E6</f>
        <v>547519301</v>
      </c>
      <c r="D6" s="85">
        <v>369784100</v>
      </c>
      <c r="E6" s="31">
        <v>177735201</v>
      </c>
    </row>
    <row r="7" spans="1:5" ht="15.75">
      <c r="A7" s="83">
        <v>2</v>
      </c>
      <c r="B7" s="73" t="s">
        <v>109</v>
      </c>
      <c r="C7" s="82">
        <f aca="true" t="shared" si="0" ref="C7:C26">D7+E7</f>
        <v>368727195.82</v>
      </c>
      <c r="D7" s="85">
        <v>244347351</v>
      </c>
      <c r="E7" s="31">
        <v>124379844.82</v>
      </c>
    </row>
    <row r="8" spans="1:5" ht="15.75">
      <c r="A8" s="83">
        <v>3</v>
      </c>
      <c r="B8" s="73" t="s">
        <v>95</v>
      </c>
      <c r="C8" s="82">
        <f t="shared" si="0"/>
        <v>100621275</v>
      </c>
      <c r="D8" s="85">
        <v>47434525</v>
      </c>
      <c r="E8" s="31">
        <v>53186750</v>
      </c>
    </row>
    <row r="9" spans="1:5" ht="15.75">
      <c r="A9" s="83">
        <v>4</v>
      </c>
      <c r="B9" s="73" t="s">
        <v>121</v>
      </c>
      <c r="C9" s="82">
        <f t="shared" si="0"/>
        <v>54152500</v>
      </c>
      <c r="D9" s="85">
        <v>10450000</v>
      </c>
      <c r="E9" s="31">
        <v>43702500</v>
      </c>
    </row>
    <row r="10" spans="1:5" ht="15.75">
      <c r="A10" s="83">
        <v>5</v>
      </c>
      <c r="B10" s="79" t="s">
        <v>122</v>
      </c>
      <c r="C10" s="82">
        <f t="shared" si="0"/>
        <v>60924400</v>
      </c>
      <c r="D10" s="85">
        <v>19233000</v>
      </c>
      <c r="E10" s="31">
        <v>41691400</v>
      </c>
    </row>
    <row r="11" spans="1:5" ht="15.75">
      <c r="A11" s="83">
        <v>6</v>
      </c>
      <c r="B11" s="80" t="s">
        <v>93</v>
      </c>
      <c r="C11" s="82">
        <f t="shared" si="0"/>
        <v>150069094.72</v>
      </c>
      <c r="D11" s="85">
        <v>134111036.02</v>
      </c>
      <c r="E11" s="31">
        <v>15958058.7</v>
      </c>
    </row>
    <row r="12" spans="1:5" ht="15.75">
      <c r="A12" s="83">
        <v>7</v>
      </c>
      <c r="B12" s="73" t="s">
        <v>92</v>
      </c>
      <c r="C12" s="82">
        <f t="shared" si="0"/>
        <v>24900000</v>
      </c>
      <c r="D12" s="85">
        <v>5600000</v>
      </c>
      <c r="E12" s="31">
        <v>19300000</v>
      </c>
    </row>
    <row r="13" spans="1:5" ht="15.75">
      <c r="A13" s="83">
        <v>8</v>
      </c>
      <c r="B13" s="79" t="s">
        <v>106</v>
      </c>
      <c r="C13" s="82">
        <f t="shared" si="0"/>
        <v>29524540</v>
      </c>
      <c r="D13" s="85">
        <v>2446500</v>
      </c>
      <c r="E13" s="31">
        <v>27078040</v>
      </c>
    </row>
    <row r="14" spans="1:5" ht="15.75">
      <c r="A14" s="83">
        <v>9</v>
      </c>
      <c r="B14" s="73" t="s">
        <v>116</v>
      </c>
      <c r="C14" s="82">
        <f t="shared" si="0"/>
        <v>22610000</v>
      </c>
      <c r="D14" s="82">
        <v>0</v>
      </c>
      <c r="E14" s="31">
        <v>22610000</v>
      </c>
    </row>
    <row r="15" spans="1:5" ht="15.75">
      <c r="A15" s="83">
        <v>10</v>
      </c>
      <c r="B15" s="73" t="s">
        <v>108</v>
      </c>
      <c r="C15" s="82">
        <f t="shared" si="0"/>
        <v>172963126</v>
      </c>
      <c r="D15" s="85">
        <v>121451726</v>
      </c>
      <c r="E15" s="31">
        <v>51511400</v>
      </c>
    </row>
    <row r="16" spans="1:5" ht="15.75">
      <c r="A16" s="83">
        <v>11</v>
      </c>
      <c r="B16" s="73" t="s">
        <v>64</v>
      </c>
      <c r="C16" s="82">
        <f t="shared" si="0"/>
        <v>10882210.09</v>
      </c>
      <c r="D16" s="85">
        <v>3660076.71</v>
      </c>
      <c r="E16" s="31">
        <v>7222133.38</v>
      </c>
    </row>
    <row r="17" spans="1:5" ht="15.75">
      <c r="A17" s="83">
        <v>12</v>
      </c>
      <c r="B17" s="73" t="s">
        <v>123</v>
      </c>
      <c r="C17" s="82">
        <f t="shared" si="0"/>
        <v>31462500</v>
      </c>
      <c r="D17" s="85">
        <v>14312500</v>
      </c>
      <c r="E17" s="31">
        <v>17150000</v>
      </c>
    </row>
    <row r="18" spans="1:5" ht="15.75">
      <c r="A18" s="83">
        <v>13</v>
      </c>
      <c r="B18" s="73" t="s">
        <v>115</v>
      </c>
      <c r="C18" s="82">
        <f t="shared" si="0"/>
        <v>3500000</v>
      </c>
      <c r="D18" s="82">
        <v>0</v>
      </c>
      <c r="E18" s="31">
        <v>3500000</v>
      </c>
    </row>
    <row r="19" spans="1:5" ht="15.75">
      <c r="A19" s="83">
        <v>14</v>
      </c>
      <c r="B19" s="73" t="s">
        <v>124</v>
      </c>
      <c r="C19" s="82">
        <f t="shared" si="0"/>
        <v>2510000</v>
      </c>
      <c r="D19" s="82">
        <v>0</v>
      </c>
      <c r="E19" s="31">
        <v>2510000</v>
      </c>
    </row>
    <row r="20" spans="1:5" ht="15.75">
      <c r="A20" s="83">
        <v>15</v>
      </c>
      <c r="B20" s="81" t="s">
        <v>90</v>
      </c>
      <c r="C20" s="82">
        <f t="shared" si="0"/>
        <v>65689000</v>
      </c>
      <c r="D20" s="85">
        <v>55514000</v>
      </c>
      <c r="E20" s="31">
        <v>10175000</v>
      </c>
    </row>
    <row r="21" spans="1:5" ht="15.75">
      <c r="A21" s="103">
        <v>17</v>
      </c>
      <c r="B21" s="104" t="s">
        <v>110</v>
      </c>
      <c r="C21" s="82">
        <f t="shared" si="0"/>
        <v>34292166</v>
      </c>
      <c r="D21" s="85">
        <v>27292166</v>
      </c>
      <c r="E21" s="31">
        <v>7000000</v>
      </c>
    </row>
    <row r="22" spans="1:5" ht="15.75">
      <c r="A22" s="103">
        <v>18</v>
      </c>
      <c r="B22" s="104" t="s">
        <v>154</v>
      </c>
      <c r="C22" s="82">
        <f t="shared" si="0"/>
        <v>129292000</v>
      </c>
      <c r="D22" s="85">
        <v>81606000</v>
      </c>
      <c r="E22" s="31">
        <v>47686000</v>
      </c>
    </row>
    <row r="23" spans="1:5" ht="15.75">
      <c r="A23" s="103">
        <v>20</v>
      </c>
      <c r="B23" s="104" t="s">
        <v>103</v>
      </c>
      <c r="C23" s="82">
        <f t="shared" si="0"/>
        <v>13054000</v>
      </c>
      <c r="D23" s="85">
        <v>10543000</v>
      </c>
      <c r="E23" s="31">
        <v>2511000</v>
      </c>
    </row>
    <row r="24" spans="1:5" ht="15">
      <c r="A24" s="103">
        <v>22</v>
      </c>
      <c r="B24" s="61" t="s">
        <v>94</v>
      </c>
      <c r="C24" s="82">
        <f t="shared" si="0"/>
        <v>6420125</v>
      </c>
      <c r="D24" s="85">
        <v>6420125</v>
      </c>
      <c r="E24" s="82">
        <v>0</v>
      </c>
    </row>
    <row r="25" spans="1:5" ht="15">
      <c r="A25" s="103">
        <v>23</v>
      </c>
      <c r="B25" s="61" t="s">
        <v>56</v>
      </c>
      <c r="C25" s="82">
        <f t="shared" si="0"/>
        <v>5177475.67</v>
      </c>
      <c r="D25" s="85">
        <v>5177475.67</v>
      </c>
      <c r="E25" s="82">
        <v>0</v>
      </c>
    </row>
    <row r="26" spans="1:6" ht="15">
      <c r="A26" s="103">
        <v>24</v>
      </c>
      <c r="B26" s="61" t="s">
        <v>155</v>
      </c>
      <c r="C26" s="82">
        <f t="shared" si="0"/>
        <v>4340000</v>
      </c>
      <c r="D26" s="85">
        <v>0</v>
      </c>
      <c r="E26" s="31">
        <v>4340000</v>
      </c>
      <c r="F26" s="101"/>
    </row>
    <row r="27" spans="1:6" ht="15.75">
      <c r="A27" s="78"/>
      <c r="B27" s="84" t="s">
        <v>127</v>
      </c>
      <c r="C27" s="86">
        <f>SUM(C6:C26)</f>
        <v>1838630909.3</v>
      </c>
      <c r="D27" s="86">
        <f>SUM(D6:D26)</f>
        <v>1159383581.4</v>
      </c>
      <c r="E27" s="86">
        <f>SUM(E6:E26)</f>
        <v>679247327.9</v>
      </c>
      <c r="F27" s="101"/>
    </row>
    <row r="29" spans="2:5" ht="15.75">
      <c r="B29" s="203" t="s">
        <v>112</v>
      </c>
      <c r="C29" s="203"/>
      <c r="D29" s="203"/>
      <c r="E29" s="203"/>
    </row>
    <row r="32" ht="15" hidden="1"/>
    <row r="33" spans="2:6" ht="45" hidden="1">
      <c r="B33" s="97" t="s">
        <v>131</v>
      </c>
      <c r="C33" s="98" t="s">
        <v>132</v>
      </c>
      <c r="D33" s="98" t="s">
        <v>133</v>
      </c>
      <c r="E33" s="99">
        <v>1000001</v>
      </c>
      <c r="F33" s="98" t="s">
        <v>134</v>
      </c>
    </row>
    <row r="34" spans="2:6" ht="22.5" hidden="1">
      <c r="B34" s="97" t="s">
        <v>135</v>
      </c>
      <c r="C34" s="98" t="s">
        <v>136</v>
      </c>
      <c r="D34" s="98" t="s">
        <v>137</v>
      </c>
      <c r="E34" s="99">
        <v>10000000</v>
      </c>
      <c r="F34" s="98" t="s">
        <v>138</v>
      </c>
    </row>
    <row r="35" spans="2:6" ht="45" hidden="1">
      <c r="B35" s="97" t="s">
        <v>139</v>
      </c>
      <c r="C35" s="98" t="s">
        <v>132</v>
      </c>
      <c r="D35" s="98" t="s">
        <v>140</v>
      </c>
      <c r="E35" s="99">
        <v>6000000</v>
      </c>
      <c r="F35" s="98" t="s">
        <v>141</v>
      </c>
    </row>
    <row r="36" spans="2:6" ht="22.5" hidden="1">
      <c r="B36" s="97" t="s">
        <v>142</v>
      </c>
      <c r="C36" s="98" t="s">
        <v>143</v>
      </c>
      <c r="D36" s="98" t="s">
        <v>137</v>
      </c>
      <c r="E36" s="99">
        <v>20000000</v>
      </c>
      <c r="F36" s="98" t="s">
        <v>144</v>
      </c>
    </row>
    <row r="37" spans="2:6" ht="45" hidden="1">
      <c r="B37" s="97" t="s">
        <v>145</v>
      </c>
      <c r="C37" s="98" t="s">
        <v>146</v>
      </c>
      <c r="D37" s="98" t="s">
        <v>147</v>
      </c>
      <c r="E37" s="99">
        <v>15000000</v>
      </c>
      <c r="F37" s="98" t="s">
        <v>148</v>
      </c>
    </row>
    <row r="38" ht="15" hidden="1"/>
    <row r="39" spans="4:5" ht="15" hidden="1">
      <c r="D39" s="100" t="s">
        <v>149</v>
      </c>
      <c r="E39" s="101" t="e">
        <f>#REF!+#REF!</f>
        <v>#REF!</v>
      </c>
    </row>
    <row r="40" spans="4:5" ht="15" hidden="1">
      <c r="D40" s="100" t="s">
        <v>150</v>
      </c>
      <c r="E40" s="101" t="e">
        <f>#REF!</f>
        <v>#REF!</v>
      </c>
    </row>
    <row r="41" spans="4:5" ht="15" hidden="1">
      <c r="D41" s="100" t="s">
        <v>152</v>
      </c>
      <c r="E41" s="101" t="e">
        <f>#REF!</f>
        <v>#REF!</v>
      </c>
    </row>
    <row r="42" spans="4:5" ht="15" hidden="1">
      <c r="D42" s="100" t="s">
        <v>151</v>
      </c>
      <c r="E42" s="101" t="e">
        <f>#REF!</f>
        <v>#REF!</v>
      </c>
    </row>
    <row r="43" ht="15" hidden="1">
      <c r="E43" s="101" t="e">
        <f>SUM(E39:E42)</f>
        <v>#REF!</v>
      </c>
    </row>
    <row r="44" ht="15" hidden="1"/>
  </sheetData>
  <sheetProtection/>
  <mergeCells count="2">
    <mergeCell ref="A2:E2"/>
    <mergeCell ref="B29:E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zoomScalePageLayoutView="0" workbookViewId="0" topLeftCell="A7">
      <selection activeCell="H24" sqref="H24"/>
    </sheetView>
  </sheetViews>
  <sheetFormatPr defaultColWidth="9.140625" defaultRowHeight="15"/>
  <cols>
    <col min="1" max="1" width="7.7109375" style="0" customWidth="1"/>
    <col min="2" max="2" width="41.8515625" style="0" customWidth="1"/>
    <col min="3" max="3" width="19.140625" style="0" customWidth="1"/>
    <col min="4" max="4" width="18.140625" style="0" customWidth="1"/>
    <col min="5" max="5" width="19.7109375" style="0" customWidth="1"/>
  </cols>
  <sheetData>
    <row r="2" spans="1:5" ht="61.5" customHeight="1">
      <c r="A2" s="206" t="s">
        <v>119</v>
      </c>
      <c r="B2" s="206"/>
      <c r="C2" s="206"/>
      <c r="D2" s="206"/>
      <c r="E2" s="206"/>
    </row>
    <row r="3" spans="1:5" ht="15.75">
      <c r="A3" s="18"/>
      <c r="C3" s="55" t="s">
        <v>157</v>
      </c>
      <c r="D3" s="18"/>
      <c r="E3" s="18"/>
    </row>
    <row r="5" spans="1:5" ht="75" customHeight="1">
      <c r="A5" s="108" t="s">
        <v>0</v>
      </c>
      <c r="B5" s="108" t="s">
        <v>120</v>
      </c>
      <c r="C5" s="105" t="s">
        <v>69</v>
      </c>
      <c r="D5" s="106" t="s">
        <v>70</v>
      </c>
      <c r="E5" s="107" t="s">
        <v>73</v>
      </c>
    </row>
    <row r="6" spans="1:5" ht="15.75">
      <c r="A6" s="83">
        <v>1</v>
      </c>
      <c r="B6" s="73" t="s">
        <v>91</v>
      </c>
      <c r="C6" s="82">
        <f>D6+E6</f>
        <v>561280301</v>
      </c>
      <c r="D6" s="85">
        <v>377999100</v>
      </c>
      <c r="E6" s="39">
        <v>183281201</v>
      </c>
    </row>
    <row r="7" spans="1:5" ht="15.75">
      <c r="A7" s="83">
        <v>2</v>
      </c>
      <c r="B7" s="73" t="s">
        <v>109</v>
      </c>
      <c r="C7" s="82">
        <f aca="true" t="shared" si="0" ref="C7:C28">D7+E7</f>
        <v>412789195.82</v>
      </c>
      <c r="D7" s="85">
        <v>257700363</v>
      </c>
      <c r="E7" s="39">
        <v>155088832.82</v>
      </c>
    </row>
    <row r="8" spans="1:5" ht="15.75">
      <c r="A8" s="83">
        <v>3</v>
      </c>
      <c r="B8" s="73" t="s">
        <v>95</v>
      </c>
      <c r="C8" s="82">
        <f t="shared" si="0"/>
        <v>116676775</v>
      </c>
      <c r="D8" s="85">
        <v>53525825</v>
      </c>
      <c r="E8" s="39">
        <v>63150950</v>
      </c>
    </row>
    <row r="9" spans="1:5" ht="15.75">
      <c r="A9" s="83">
        <v>4</v>
      </c>
      <c r="B9" s="73" t="s">
        <v>121</v>
      </c>
      <c r="C9" s="82">
        <f t="shared" si="0"/>
        <v>64152500</v>
      </c>
      <c r="D9" s="85">
        <v>24000000</v>
      </c>
      <c r="E9" s="39">
        <v>40152500</v>
      </c>
    </row>
    <row r="10" spans="1:5" ht="15.75">
      <c r="A10" s="83">
        <v>5</v>
      </c>
      <c r="B10" s="79" t="s">
        <v>122</v>
      </c>
      <c r="C10" s="82">
        <f t="shared" si="0"/>
        <v>60924400</v>
      </c>
      <c r="D10" s="85">
        <v>53517000</v>
      </c>
      <c r="E10" s="39">
        <v>7407400</v>
      </c>
    </row>
    <row r="11" spans="1:5" ht="15.75">
      <c r="A11" s="83">
        <v>6</v>
      </c>
      <c r="B11" s="80" t="s">
        <v>93</v>
      </c>
      <c r="C11" s="82">
        <f t="shared" si="0"/>
        <v>152293094.72</v>
      </c>
      <c r="D11" s="85">
        <v>138144251.02</v>
      </c>
      <c r="E11" s="39">
        <v>14148843.7</v>
      </c>
    </row>
    <row r="12" spans="1:5" ht="15.75">
      <c r="A12" s="83">
        <v>7</v>
      </c>
      <c r="B12" s="73" t="s">
        <v>92</v>
      </c>
      <c r="C12" s="82">
        <f t="shared" si="0"/>
        <v>40900000</v>
      </c>
      <c r="D12" s="85">
        <v>5600000</v>
      </c>
      <c r="E12" s="39">
        <v>35300000</v>
      </c>
    </row>
    <row r="13" spans="1:5" ht="15.75">
      <c r="A13" s="83">
        <v>8</v>
      </c>
      <c r="B13" s="79" t="s">
        <v>106</v>
      </c>
      <c r="C13" s="82">
        <f t="shared" si="0"/>
        <v>29524540</v>
      </c>
      <c r="D13" s="85">
        <v>12446500</v>
      </c>
      <c r="E13" s="39">
        <v>17078040</v>
      </c>
    </row>
    <row r="14" spans="1:5" ht="15.75">
      <c r="A14" s="83">
        <v>9</v>
      </c>
      <c r="B14" s="73" t="s">
        <v>116</v>
      </c>
      <c r="C14" s="82">
        <f t="shared" si="0"/>
        <v>22610000</v>
      </c>
      <c r="D14" s="82">
        <v>0</v>
      </c>
      <c r="E14" s="31">
        <v>22610000</v>
      </c>
    </row>
    <row r="15" spans="1:5" ht="15">
      <c r="A15" s="83">
        <v>10</v>
      </c>
      <c r="B15" s="61" t="s">
        <v>155</v>
      </c>
      <c r="C15" s="82">
        <f t="shared" si="0"/>
        <v>19340000</v>
      </c>
      <c r="D15" s="85">
        <v>4340000</v>
      </c>
      <c r="E15" s="39">
        <v>15000000</v>
      </c>
    </row>
    <row r="16" spans="1:5" ht="15.75">
      <c r="A16" s="83">
        <v>11</v>
      </c>
      <c r="B16" s="73" t="s">
        <v>64</v>
      </c>
      <c r="C16" s="82">
        <f t="shared" si="0"/>
        <v>10882210.09</v>
      </c>
      <c r="D16" s="85">
        <v>10194501.37</v>
      </c>
      <c r="E16" s="39">
        <v>687708.72</v>
      </c>
    </row>
    <row r="17" spans="1:5" ht="15.75">
      <c r="A17" s="83">
        <v>12</v>
      </c>
      <c r="B17" s="73" t="s">
        <v>123</v>
      </c>
      <c r="C17" s="82">
        <f t="shared" si="0"/>
        <v>35774500</v>
      </c>
      <c r="D17" s="85">
        <v>14312500</v>
      </c>
      <c r="E17" s="39">
        <v>21462000</v>
      </c>
    </row>
    <row r="18" spans="1:5" ht="15.75">
      <c r="A18" s="83">
        <v>13</v>
      </c>
      <c r="B18" s="73" t="s">
        <v>115</v>
      </c>
      <c r="C18" s="82">
        <f t="shared" si="0"/>
        <v>3500000</v>
      </c>
      <c r="D18" s="82">
        <v>0</v>
      </c>
      <c r="E18" s="31">
        <v>3500000</v>
      </c>
    </row>
    <row r="19" spans="1:5" ht="15.75">
      <c r="A19" s="83">
        <v>14</v>
      </c>
      <c r="B19" s="115" t="s">
        <v>158</v>
      </c>
      <c r="C19" s="82">
        <f t="shared" si="0"/>
        <v>3000000</v>
      </c>
      <c r="D19" s="82">
        <v>0</v>
      </c>
      <c r="E19" s="39">
        <v>3000000</v>
      </c>
    </row>
    <row r="20" spans="1:5" ht="15.75">
      <c r="A20" s="83">
        <v>15</v>
      </c>
      <c r="B20" s="114" t="s">
        <v>159</v>
      </c>
      <c r="C20" s="82">
        <f t="shared" si="0"/>
        <v>0</v>
      </c>
      <c r="D20" s="82">
        <v>0</v>
      </c>
      <c r="E20" s="39">
        <v>0</v>
      </c>
    </row>
    <row r="21" spans="1:5" ht="15.75">
      <c r="A21" s="83">
        <v>16</v>
      </c>
      <c r="B21" s="73" t="s">
        <v>124</v>
      </c>
      <c r="C21" s="82">
        <f t="shared" si="0"/>
        <v>4610000</v>
      </c>
      <c r="D21" s="82">
        <v>0</v>
      </c>
      <c r="E21" s="39">
        <v>4610000</v>
      </c>
    </row>
    <row r="22" spans="1:5" ht="15.75">
      <c r="A22" s="83">
        <v>17</v>
      </c>
      <c r="B22" s="81" t="s">
        <v>90</v>
      </c>
      <c r="C22" s="82">
        <f t="shared" si="0"/>
        <v>65689000</v>
      </c>
      <c r="D22" s="85">
        <v>55514000</v>
      </c>
      <c r="E22" s="31">
        <v>10175000</v>
      </c>
    </row>
    <row r="23" spans="1:5" ht="15.75">
      <c r="A23" s="83">
        <v>18</v>
      </c>
      <c r="B23" s="73" t="s">
        <v>108</v>
      </c>
      <c r="C23" s="82">
        <f t="shared" si="0"/>
        <v>172963126</v>
      </c>
      <c r="D23" s="85">
        <v>131451726</v>
      </c>
      <c r="E23" s="39">
        <v>41511400</v>
      </c>
    </row>
    <row r="24" spans="1:5" ht="15.75">
      <c r="A24" s="83">
        <v>19</v>
      </c>
      <c r="B24" s="104" t="s">
        <v>110</v>
      </c>
      <c r="C24" s="82">
        <f t="shared" si="0"/>
        <v>34292166</v>
      </c>
      <c r="D24" s="85">
        <v>34292166</v>
      </c>
      <c r="E24" s="31">
        <v>0</v>
      </c>
    </row>
    <row r="25" spans="1:5" ht="15.75">
      <c r="A25" s="83">
        <v>20</v>
      </c>
      <c r="B25" s="104" t="s">
        <v>154</v>
      </c>
      <c r="C25" s="82">
        <f t="shared" si="0"/>
        <v>125001000</v>
      </c>
      <c r="D25" s="85">
        <v>84106000</v>
      </c>
      <c r="E25" s="39">
        <v>40895000</v>
      </c>
    </row>
    <row r="26" spans="1:5" ht="15.75">
      <c r="A26" s="83">
        <v>21</v>
      </c>
      <c r="B26" s="104" t="s">
        <v>103</v>
      </c>
      <c r="C26" s="82">
        <f t="shared" si="0"/>
        <v>13054000</v>
      </c>
      <c r="D26" s="85">
        <v>10543000</v>
      </c>
      <c r="E26" s="31">
        <v>2511000</v>
      </c>
    </row>
    <row r="27" spans="1:5" ht="15">
      <c r="A27" s="83">
        <v>22</v>
      </c>
      <c r="B27" s="61" t="s">
        <v>94</v>
      </c>
      <c r="C27" s="82">
        <f t="shared" si="0"/>
        <v>6420125</v>
      </c>
      <c r="D27" s="85">
        <v>6420125</v>
      </c>
      <c r="E27" s="82">
        <v>0</v>
      </c>
    </row>
    <row r="28" spans="1:5" ht="15">
      <c r="A28" s="83">
        <v>23</v>
      </c>
      <c r="B28" s="61" t="s">
        <v>56</v>
      </c>
      <c r="C28" s="82">
        <f t="shared" si="0"/>
        <v>5177475.67</v>
      </c>
      <c r="D28" s="85">
        <v>5177475.67</v>
      </c>
      <c r="E28" s="82">
        <v>0</v>
      </c>
    </row>
    <row r="29" spans="1:5" ht="15.75">
      <c r="A29" s="78"/>
      <c r="B29" s="84" t="s">
        <v>127</v>
      </c>
      <c r="C29" s="86">
        <f>SUM(C6:C28)</f>
        <v>1960854409.3</v>
      </c>
      <c r="D29" s="86">
        <f>SUM(D6:D28)</f>
        <v>1279284533.06</v>
      </c>
      <c r="E29" s="86">
        <f>SUM(E6:E28)</f>
        <v>681569876.24</v>
      </c>
    </row>
    <row r="31" spans="2:5" ht="22.5" customHeight="1">
      <c r="B31" s="203" t="s">
        <v>112</v>
      </c>
      <c r="C31" s="203"/>
      <c r="D31" s="203"/>
      <c r="E31" s="203"/>
    </row>
    <row r="34" ht="15" hidden="1"/>
    <row r="35" spans="2:5" ht="45" hidden="1">
      <c r="B35" s="97" t="s">
        <v>131</v>
      </c>
      <c r="C35" s="98" t="s">
        <v>132</v>
      </c>
      <c r="D35" s="98" t="s">
        <v>133</v>
      </c>
      <c r="E35" s="99">
        <v>1000001</v>
      </c>
    </row>
    <row r="36" spans="2:5" ht="22.5" hidden="1">
      <c r="B36" s="97" t="s">
        <v>135</v>
      </c>
      <c r="C36" s="98" t="s">
        <v>136</v>
      </c>
      <c r="D36" s="98" t="s">
        <v>137</v>
      </c>
      <c r="E36" s="99">
        <v>10000000</v>
      </c>
    </row>
    <row r="37" spans="2:5" ht="45" hidden="1">
      <c r="B37" s="97" t="s">
        <v>139</v>
      </c>
      <c r="C37" s="98" t="s">
        <v>132</v>
      </c>
      <c r="D37" s="98" t="s">
        <v>140</v>
      </c>
      <c r="E37" s="99">
        <v>6000000</v>
      </c>
    </row>
    <row r="38" spans="2:5" ht="22.5" hidden="1">
      <c r="B38" s="97" t="s">
        <v>142</v>
      </c>
      <c r="C38" s="98" t="s">
        <v>143</v>
      </c>
      <c r="D38" s="98" t="s">
        <v>137</v>
      </c>
      <c r="E38" s="99">
        <v>20000000</v>
      </c>
    </row>
    <row r="39" spans="2:5" ht="45" hidden="1">
      <c r="B39" s="97" t="s">
        <v>145</v>
      </c>
      <c r="C39" s="98" t="s">
        <v>146</v>
      </c>
      <c r="D39" s="98" t="s">
        <v>147</v>
      </c>
      <c r="E39" s="99">
        <v>15000000</v>
      </c>
    </row>
    <row r="40" ht="15" hidden="1"/>
    <row r="41" spans="4:5" ht="15" hidden="1">
      <c r="D41" s="100" t="s">
        <v>149</v>
      </c>
      <c r="E41" s="101" t="e">
        <f>#REF!+#REF!</f>
        <v>#REF!</v>
      </c>
    </row>
    <row r="42" spans="4:5" ht="15" hidden="1">
      <c r="D42" s="100" t="s">
        <v>150</v>
      </c>
      <c r="E42" s="101" t="e">
        <f>#REF!</f>
        <v>#REF!</v>
      </c>
    </row>
    <row r="43" spans="4:5" ht="15" hidden="1">
      <c r="D43" s="100" t="s">
        <v>152</v>
      </c>
      <c r="E43" s="101" t="e">
        <f>#REF!</f>
        <v>#REF!</v>
      </c>
    </row>
    <row r="44" spans="4:5" ht="15" hidden="1">
      <c r="D44" s="100" t="s">
        <v>151</v>
      </c>
      <c r="E44" s="101" t="e">
        <f>#REF!</f>
        <v>#REF!</v>
      </c>
    </row>
    <row r="45" ht="15" hidden="1">
      <c r="E45" s="101" t="e">
        <f>SUM(E41:E44)</f>
        <v>#REF!</v>
      </c>
    </row>
    <row r="46" ht="15" hidden="1"/>
  </sheetData>
  <sheetProtection/>
  <mergeCells count="2">
    <mergeCell ref="A2:E2"/>
    <mergeCell ref="B31:E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7.7109375" style="0" customWidth="1"/>
    <col min="2" max="2" width="41.8515625" style="0" customWidth="1"/>
    <col min="3" max="3" width="19.140625" style="0" customWidth="1"/>
    <col min="4" max="4" width="18.140625" style="0" customWidth="1"/>
    <col min="5" max="5" width="19.7109375" style="0" customWidth="1"/>
  </cols>
  <sheetData>
    <row r="2" spans="1:5" ht="61.5" customHeight="1">
      <c r="A2" s="206" t="s">
        <v>119</v>
      </c>
      <c r="B2" s="206"/>
      <c r="C2" s="206"/>
      <c r="D2" s="206"/>
      <c r="E2" s="206"/>
    </row>
    <row r="3" spans="1:5" ht="15.75">
      <c r="A3" s="18"/>
      <c r="C3" s="55" t="s">
        <v>160</v>
      </c>
      <c r="D3" s="18"/>
      <c r="E3" s="18"/>
    </row>
    <row r="5" spans="1:5" ht="75" customHeight="1">
      <c r="A5" s="118" t="s">
        <v>0</v>
      </c>
      <c r="B5" s="111" t="s">
        <v>120</v>
      </c>
      <c r="C5" s="111" t="s">
        <v>69</v>
      </c>
      <c r="D5" s="112" t="s">
        <v>70</v>
      </c>
      <c r="E5" s="113" t="s">
        <v>73</v>
      </c>
    </row>
    <row r="6" spans="1:5" ht="31.5">
      <c r="A6" s="119">
        <v>1</v>
      </c>
      <c r="B6" s="79" t="s">
        <v>161</v>
      </c>
      <c r="C6" s="82">
        <f>D6+E6</f>
        <v>686281301</v>
      </c>
      <c r="D6" s="120">
        <f>378999100+84106000</f>
        <v>463105100</v>
      </c>
      <c r="E6" s="39">
        <v>223176201</v>
      </c>
    </row>
    <row r="7" spans="1:5" ht="15.75">
      <c r="A7" s="119">
        <v>2</v>
      </c>
      <c r="B7" s="73" t="s">
        <v>109</v>
      </c>
      <c r="C7" s="82">
        <f aca="true" t="shared" si="0" ref="C7:C28">D7+E7</f>
        <v>440814895.82</v>
      </c>
      <c r="D7" s="120">
        <v>266165985.82</v>
      </c>
      <c r="E7" s="123">
        <v>174648910</v>
      </c>
    </row>
    <row r="8" spans="1:5" ht="15.75">
      <c r="A8" s="119">
        <v>3</v>
      </c>
      <c r="B8" s="73" t="s">
        <v>95</v>
      </c>
      <c r="C8" s="82">
        <f t="shared" si="0"/>
        <v>116676775</v>
      </c>
      <c r="D8" s="120">
        <v>74806825</v>
      </c>
      <c r="E8" s="123">
        <v>41869950</v>
      </c>
    </row>
    <row r="9" spans="1:5" ht="15.75">
      <c r="A9" s="119">
        <v>4</v>
      </c>
      <c r="B9" s="73" t="s">
        <v>121</v>
      </c>
      <c r="C9" s="82">
        <f t="shared" si="0"/>
        <v>68802500</v>
      </c>
      <c r="D9" s="120">
        <v>35750000</v>
      </c>
      <c r="E9" s="123">
        <v>33052500</v>
      </c>
    </row>
    <row r="10" spans="1:5" ht="15.75">
      <c r="A10" s="119">
        <v>5</v>
      </c>
      <c r="B10" s="79" t="s">
        <v>122</v>
      </c>
      <c r="C10" s="82">
        <f t="shared" si="0"/>
        <v>60924400</v>
      </c>
      <c r="D10" s="120">
        <v>56142000</v>
      </c>
      <c r="E10" s="123">
        <v>4782400</v>
      </c>
    </row>
    <row r="11" spans="1:5" ht="15.75">
      <c r="A11" s="119">
        <v>6</v>
      </c>
      <c r="B11" s="80" t="s">
        <v>93</v>
      </c>
      <c r="C11" s="82">
        <f t="shared" si="0"/>
        <v>154293094.72</v>
      </c>
      <c r="D11" s="120">
        <v>138144251.02</v>
      </c>
      <c r="E11" s="123">
        <v>16148843.7</v>
      </c>
    </row>
    <row r="12" spans="1:5" ht="15.75">
      <c r="A12" s="119">
        <v>7</v>
      </c>
      <c r="B12" s="73" t="s">
        <v>92</v>
      </c>
      <c r="C12" s="82">
        <f t="shared" si="0"/>
        <v>40900000</v>
      </c>
      <c r="D12" s="120">
        <v>5600000</v>
      </c>
      <c r="E12" s="123">
        <v>35300000</v>
      </c>
    </row>
    <row r="13" spans="1:5" ht="15.75">
      <c r="A13" s="119">
        <v>8</v>
      </c>
      <c r="B13" s="79" t="s">
        <v>106</v>
      </c>
      <c r="C13" s="82">
        <f t="shared" si="0"/>
        <v>29524540</v>
      </c>
      <c r="D13" s="120">
        <v>12446500</v>
      </c>
      <c r="E13" s="123">
        <v>17078040</v>
      </c>
    </row>
    <row r="14" spans="1:5" ht="15.75">
      <c r="A14" s="119">
        <v>9</v>
      </c>
      <c r="B14" s="73" t="s">
        <v>116</v>
      </c>
      <c r="C14" s="82">
        <f t="shared" si="0"/>
        <v>22610000</v>
      </c>
      <c r="D14" s="121">
        <v>0</v>
      </c>
      <c r="E14" s="123">
        <v>22610000</v>
      </c>
    </row>
    <row r="15" spans="1:5" ht="15">
      <c r="A15" s="119">
        <v>10</v>
      </c>
      <c r="B15" s="61" t="s">
        <v>155</v>
      </c>
      <c r="C15" s="82">
        <f t="shared" si="0"/>
        <v>19340000</v>
      </c>
      <c r="D15" s="120">
        <v>4340000</v>
      </c>
      <c r="E15" s="31">
        <v>15000000</v>
      </c>
    </row>
    <row r="16" spans="1:5" ht="15.75">
      <c r="A16" s="119">
        <v>11</v>
      </c>
      <c r="B16" s="73" t="s">
        <v>64</v>
      </c>
      <c r="C16" s="82">
        <f>D16+E16</f>
        <v>10882210.09</v>
      </c>
      <c r="D16" s="120">
        <v>10194501.37</v>
      </c>
      <c r="E16" s="39">
        <v>687708.72</v>
      </c>
    </row>
    <row r="17" spans="1:5" ht="15.75">
      <c r="A17" s="119">
        <v>12</v>
      </c>
      <c r="B17" s="73" t="s">
        <v>123</v>
      </c>
      <c r="C17" s="82">
        <f t="shared" si="0"/>
        <v>35774500</v>
      </c>
      <c r="D17" s="120">
        <v>14312500</v>
      </c>
      <c r="E17" s="31">
        <v>21462000</v>
      </c>
    </row>
    <row r="18" spans="1:5" ht="15.75">
      <c r="A18" s="119">
        <v>13</v>
      </c>
      <c r="B18" s="73" t="s">
        <v>115</v>
      </c>
      <c r="C18" s="82">
        <f t="shared" si="0"/>
        <v>3500000</v>
      </c>
      <c r="D18" s="121">
        <v>0</v>
      </c>
      <c r="E18" s="31">
        <v>3500000</v>
      </c>
    </row>
    <row r="19" spans="1:5" ht="15.75">
      <c r="A19" s="119">
        <v>14</v>
      </c>
      <c r="B19" s="115" t="s">
        <v>158</v>
      </c>
      <c r="C19" s="82">
        <f t="shared" si="0"/>
        <v>3000000</v>
      </c>
      <c r="D19" s="121">
        <v>0</v>
      </c>
      <c r="E19" s="123">
        <v>3000000</v>
      </c>
    </row>
    <row r="20" spans="1:5" ht="15.75">
      <c r="A20" s="119">
        <v>15</v>
      </c>
      <c r="B20" s="114" t="s">
        <v>159</v>
      </c>
      <c r="C20" s="82">
        <f t="shared" si="0"/>
        <v>0</v>
      </c>
      <c r="D20" s="121">
        <v>0</v>
      </c>
      <c r="E20" s="39">
        <v>0</v>
      </c>
    </row>
    <row r="21" spans="1:5" ht="15.75">
      <c r="A21" s="119">
        <v>16</v>
      </c>
      <c r="B21" s="73" t="s">
        <v>124</v>
      </c>
      <c r="C21" s="82">
        <f t="shared" si="0"/>
        <v>8564000</v>
      </c>
      <c r="D21" s="121">
        <v>0</v>
      </c>
      <c r="E21" s="123">
        <v>8564000</v>
      </c>
    </row>
    <row r="22" spans="1:5" ht="15.75">
      <c r="A22" s="119">
        <v>17</v>
      </c>
      <c r="B22" s="81" t="s">
        <v>90</v>
      </c>
      <c r="C22" s="82">
        <f t="shared" si="0"/>
        <v>65689000</v>
      </c>
      <c r="D22" s="120">
        <v>60514000</v>
      </c>
      <c r="E22" s="123">
        <v>5175000</v>
      </c>
    </row>
    <row r="23" spans="1:5" ht="15.75">
      <c r="A23" s="119">
        <v>18</v>
      </c>
      <c r="B23" s="73" t="s">
        <v>108</v>
      </c>
      <c r="C23" s="82">
        <f t="shared" si="0"/>
        <v>180199126</v>
      </c>
      <c r="D23" s="120">
        <v>131451726</v>
      </c>
      <c r="E23" s="123">
        <v>48747400</v>
      </c>
    </row>
    <row r="24" spans="1:5" ht="15.75">
      <c r="A24" s="119">
        <v>19</v>
      </c>
      <c r="B24" s="104" t="s">
        <v>110</v>
      </c>
      <c r="C24" s="82">
        <f t="shared" si="0"/>
        <v>34292166</v>
      </c>
      <c r="D24" s="120">
        <v>34292166</v>
      </c>
      <c r="E24" s="31">
        <v>0</v>
      </c>
    </row>
    <row r="25" spans="1:5" ht="15.75">
      <c r="A25" s="119">
        <v>21</v>
      </c>
      <c r="B25" s="104" t="s">
        <v>103</v>
      </c>
      <c r="C25" s="82">
        <f t="shared" si="0"/>
        <v>13054000</v>
      </c>
      <c r="D25" s="120">
        <v>10543000</v>
      </c>
      <c r="E25" s="31">
        <v>2511000</v>
      </c>
    </row>
    <row r="26" spans="1:5" ht="15">
      <c r="A26" s="119">
        <v>22</v>
      </c>
      <c r="B26" s="61" t="s">
        <v>94</v>
      </c>
      <c r="C26" s="82">
        <f t="shared" si="0"/>
        <v>6420125</v>
      </c>
      <c r="D26" s="120">
        <v>6420125</v>
      </c>
      <c r="E26" s="82">
        <v>0</v>
      </c>
    </row>
    <row r="27" spans="1:5" ht="15">
      <c r="A27" s="119">
        <v>23</v>
      </c>
      <c r="B27" s="61" t="s">
        <v>56</v>
      </c>
      <c r="C27" s="82">
        <f t="shared" si="0"/>
        <v>5177475.67</v>
      </c>
      <c r="D27" s="120">
        <v>5177475.67</v>
      </c>
      <c r="E27" s="82">
        <v>0</v>
      </c>
    </row>
    <row r="28" spans="1:5" ht="15.75">
      <c r="A28" s="119"/>
      <c r="B28" s="124" t="s">
        <v>162</v>
      </c>
      <c r="C28" s="82">
        <f t="shared" si="0"/>
        <v>10000000</v>
      </c>
      <c r="D28" s="120">
        <v>0</v>
      </c>
      <c r="E28" s="123">
        <v>10000000</v>
      </c>
    </row>
    <row r="29" spans="1:5" ht="15.75">
      <c r="A29" s="122"/>
      <c r="B29" s="84" t="s">
        <v>127</v>
      </c>
      <c r="C29" s="86">
        <f>SUM(C6:C28)</f>
        <v>2016720109.3</v>
      </c>
      <c r="D29" s="86">
        <f>SUM(D6:D28)</f>
        <v>1329406155.88</v>
      </c>
      <c r="E29" s="86">
        <f>SUM(E6:E28)</f>
        <v>687313953.4200001</v>
      </c>
    </row>
    <row r="31" spans="2:5" ht="22.5" customHeight="1">
      <c r="B31" s="203" t="s">
        <v>112</v>
      </c>
      <c r="C31" s="203"/>
      <c r="D31" s="203"/>
      <c r="E31" s="203"/>
    </row>
    <row r="34" ht="15" hidden="1"/>
    <row r="35" spans="2:5" ht="45" hidden="1">
      <c r="B35" s="97" t="s">
        <v>131</v>
      </c>
      <c r="C35" s="98" t="s">
        <v>132</v>
      </c>
      <c r="D35" s="98" t="s">
        <v>133</v>
      </c>
      <c r="E35" s="99">
        <v>1000001</v>
      </c>
    </row>
    <row r="36" spans="2:5" ht="22.5" hidden="1">
      <c r="B36" s="97" t="s">
        <v>135</v>
      </c>
      <c r="C36" s="98" t="s">
        <v>136</v>
      </c>
      <c r="D36" s="98" t="s">
        <v>137</v>
      </c>
      <c r="E36" s="99">
        <v>10000000</v>
      </c>
    </row>
    <row r="37" spans="2:5" ht="45" hidden="1">
      <c r="B37" s="97" t="s">
        <v>139</v>
      </c>
      <c r="C37" s="98" t="s">
        <v>132</v>
      </c>
      <c r="D37" s="98" t="s">
        <v>140</v>
      </c>
      <c r="E37" s="99">
        <v>6000000</v>
      </c>
    </row>
    <row r="38" spans="2:5" ht="22.5" hidden="1">
      <c r="B38" s="97" t="s">
        <v>142</v>
      </c>
      <c r="C38" s="98" t="s">
        <v>143</v>
      </c>
      <c r="D38" s="98" t="s">
        <v>137</v>
      </c>
      <c r="E38" s="99">
        <v>20000000</v>
      </c>
    </row>
    <row r="39" spans="2:5" ht="45" hidden="1">
      <c r="B39" s="97" t="s">
        <v>145</v>
      </c>
      <c r="C39" s="98" t="s">
        <v>146</v>
      </c>
      <c r="D39" s="98" t="s">
        <v>147</v>
      </c>
      <c r="E39" s="99">
        <v>15000000</v>
      </c>
    </row>
    <row r="40" ht="15" hidden="1"/>
    <row r="41" spans="4:5" ht="15" hidden="1">
      <c r="D41" s="100" t="s">
        <v>149</v>
      </c>
      <c r="E41" s="101" t="e">
        <f>#REF!+#REF!</f>
        <v>#REF!</v>
      </c>
    </row>
    <row r="42" spans="4:5" ht="15" hidden="1">
      <c r="D42" s="100" t="s">
        <v>150</v>
      </c>
      <c r="E42" s="101" t="e">
        <f>#REF!</f>
        <v>#REF!</v>
      </c>
    </row>
    <row r="43" spans="4:5" ht="15" hidden="1">
      <c r="D43" s="100" t="s">
        <v>152</v>
      </c>
      <c r="E43" s="101" t="e">
        <f>#REF!</f>
        <v>#REF!</v>
      </c>
    </row>
    <row r="44" spans="4:5" ht="15" hidden="1">
      <c r="D44" s="100" t="s">
        <v>151</v>
      </c>
      <c r="E44" s="101" t="e">
        <f>#REF!</f>
        <v>#REF!</v>
      </c>
    </row>
    <row r="45" ht="15" hidden="1">
      <c r="E45" s="101" t="e">
        <f>SUM(E41:E44)</f>
        <v>#REF!</v>
      </c>
    </row>
    <row r="46" ht="15" hidden="1"/>
  </sheetData>
  <sheetProtection/>
  <mergeCells count="2">
    <mergeCell ref="A2:E2"/>
    <mergeCell ref="B31:E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4">
      <selection activeCell="H18" sqref="H18"/>
    </sheetView>
  </sheetViews>
  <sheetFormatPr defaultColWidth="9.140625" defaultRowHeight="15"/>
  <cols>
    <col min="2" max="2" width="27.57421875" style="0" customWidth="1"/>
    <col min="3" max="3" width="19.57421875" style="0" customWidth="1"/>
    <col min="4" max="4" width="18.28125" style="0" customWidth="1"/>
    <col min="5" max="5" width="19.140625" style="0" customWidth="1"/>
  </cols>
  <sheetData>
    <row r="2" spans="1:5" ht="18.75">
      <c r="A2" s="207"/>
      <c r="B2" s="208"/>
      <c r="C2" s="208"/>
      <c r="D2" s="208"/>
      <c r="E2" s="209"/>
    </row>
    <row r="3" spans="1:5" ht="39.75" customHeight="1">
      <c r="A3" s="206" t="s">
        <v>71</v>
      </c>
      <c r="B3" s="206"/>
      <c r="C3" s="206"/>
      <c r="D3" s="206"/>
      <c r="E3" s="206"/>
    </row>
    <row r="4" spans="1:5" ht="15.75">
      <c r="A4" s="18"/>
      <c r="C4" s="19" t="s">
        <v>51</v>
      </c>
      <c r="D4" s="18"/>
      <c r="E4" s="18"/>
    </row>
    <row r="5" spans="1:5" ht="15.75">
      <c r="A5" s="18"/>
      <c r="B5" s="18"/>
      <c r="C5" s="18"/>
      <c r="D5" s="18"/>
      <c r="E5" s="18"/>
    </row>
    <row r="6" spans="1:5" ht="15" customHeight="1">
      <c r="A6" s="202" t="s">
        <v>0</v>
      </c>
      <c r="B6" s="202" t="s">
        <v>52</v>
      </c>
      <c r="C6" s="202" t="s">
        <v>69</v>
      </c>
      <c r="D6" s="204" t="s">
        <v>70</v>
      </c>
      <c r="E6" s="210" t="s">
        <v>53</v>
      </c>
    </row>
    <row r="7" spans="1:5" ht="54" customHeight="1">
      <c r="A7" s="202"/>
      <c r="B7" s="202"/>
      <c r="C7" s="202"/>
      <c r="D7" s="205"/>
      <c r="E7" s="211"/>
    </row>
    <row r="8" spans="1:5" ht="15">
      <c r="A8" s="20">
        <v>1</v>
      </c>
      <c r="B8" s="21" t="s">
        <v>54</v>
      </c>
      <c r="C8" s="22">
        <f>110092517.84</f>
        <v>110092517.84</v>
      </c>
      <c r="D8" s="27">
        <f>1610000+1872655</f>
        <v>3482655</v>
      </c>
      <c r="E8" s="22">
        <f>C8-D8</f>
        <v>106609862.84</v>
      </c>
    </row>
    <row r="9" spans="1:5" ht="30">
      <c r="A9" s="20">
        <v>2</v>
      </c>
      <c r="B9" s="21" t="s">
        <v>55</v>
      </c>
      <c r="C9" s="22">
        <f>50214000</f>
        <v>50214000</v>
      </c>
      <c r="D9" s="27">
        <v>6304000</v>
      </c>
      <c r="E9" s="22">
        <f aca="true" t="shared" si="0" ref="E9:E20">C9-D9</f>
        <v>43910000</v>
      </c>
    </row>
    <row r="10" spans="1:5" ht="30">
      <c r="A10" s="20">
        <v>3</v>
      </c>
      <c r="B10" s="21" t="s">
        <v>56</v>
      </c>
      <c r="C10" s="22">
        <v>7000000</v>
      </c>
      <c r="D10" s="27">
        <v>0</v>
      </c>
      <c r="E10" s="22">
        <f t="shared" si="0"/>
        <v>7000000</v>
      </c>
    </row>
    <row r="11" spans="1:5" ht="15">
      <c r="A11" s="20">
        <v>4</v>
      </c>
      <c r="B11" s="21" t="s">
        <v>57</v>
      </c>
      <c r="C11" s="22">
        <v>0</v>
      </c>
      <c r="D11" s="27">
        <v>0</v>
      </c>
      <c r="E11" s="22">
        <f t="shared" si="0"/>
        <v>0</v>
      </c>
    </row>
    <row r="12" spans="1:5" ht="15">
      <c r="A12" s="20">
        <v>5</v>
      </c>
      <c r="B12" s="21" t="s">
        <v>58</v>
      </c>
      <c r="C12" s="22">
        <v>620125</v>
      </c>
      <c r="D12" s="27">
        <v>0</v>
      </c>
      <c r="E12" s="22">
        <f t="shared" si="0"/>
        <v>620125</v>
      </c>
    </row>
    <row r="13" spans="1:5" ht="30">
      <c r="A13" s="20">
        <v>6</v>
      </c>
      <c r="B13" s="21" t="s">
        <v>59</v>
      </c>
      <c r="C13" s="22">
        <v>24292166</v>
      </c>
      <c r="D13" s="27">
        <v>0</v>
      </c>
      <c r="E13" s="22">
        <f t="shared" si="0"/>
        <v>24292166</v>
      </c>
    </row>
    <row r="14" spans="1:5" ht="30">
      <c r="A14" s="20">
        <v>7</v>
      </c>
      <c r="B14" s="21" t="s">
        <v>60</v>
      </c>
      <c r="C14" s="22">
        <v>9882075</v>
      </c>
      <c r="D14" s="27">
        <v>0</v>
      </c>
      <c r="E14" s="22">
        <f t="shared" si="0"/>
        <v>9882075</v>
      </c>
    </row>
    <row r="15" spans="1:5" ht="15">
      <c r="A15" s="20">
        <v>8</v>
      </c>
      <c r="B15" s="21" t="s">
        <v>61</v>
      </c>
      <c r="C15" s="22">
        <v>8143000</v>
      </c>
      <c r="D15" s="27">
        <v>0</v>
      </c>
      <c r="E15" s="22">
        <f t="shared" si="0"/>
        <v>8143000</v>
      </c>
    </row>
    <row r="16" spans="1:5" ht="15">
      <c r="A16" s="20">
        <v>9</v>
      </c>
      <c r="B16" s="21" t="s">
        <v>62</v>
      </c>
      <c r="C16" s="22">
        <f>104284255</f>
        <v>104284255</v>
      </c>
      <c r="D16" s="27">
        <v>4750000</v>
      </c>
      <c r="E16" s="22">
        <f t="shared" si="0"/>
        <v>99534255</v>
      </c>
    </row>
    <row r="17" spans="1:5" ht="15">
      <c r="A17" s="20">
        <v>10</v>
      </c>
      <c r="B17" s="21" t="s">
        <v>63</v>
      </c>
      <c r="C17" s="22">
        <f>103795000</f>
        <v>103795000</v>
      </c>
      <c r="D17" s="27">
        <f>7000000+1260000</f>
        <v>8260000</v>
      </c>
      <c r="E17" s="22">
        <f t="shared" si="0"/>
        <v>95535000</v>
      </c>
    </row>
    <row r="18" spans="1:5" ht="15">
      <c r="A18" s="20">
        <v>11</v>
      </c>
      <c r="B18" s="28" t="s">
        <v>64</v>
      </c>
      <c r="C18" s="22">
        <v>0</v>
      </c>
      <c r="D18" s="27">
        <v>0</v>
      </c>
      <c r="E18" s="22">
        <f t="shared" si="0"/>
        <v>0</v>
      </c>
    </row>
    <row r="19" spans="1:5" ht="15">
      <c r="A19" s="20">
        <v>12</v>
      </c>
      <c r="B19" s="28" t="s">
        <v>65</v>
      </c>
      <c r="C19" s="22">
        <f>19740000</f>
        <v>19740000</v>
      </c>
      <c r="D19" s="27">
        <v>7000000</v>
      </c>
      <c r="E19" s="22">
        <f t="shared" si="0"/>
        <v>12740000</v>
      </c>
    </row>
    <row r="20" spans="1:5" ht="15">
      <c r="A20" s="20">
        <v>13</v>
      </c>
      <c r="B20" s="28" t="s">
        <v>66</v>
      </c>
      <c r="C20" s="22">
        <v>1015000</v>
      </c>
      <c r="D20" s="27">
        <v>0</v>
      </c>
      <c r="E20" s="22">
        <f t="shared" si="0"/>
        <v>1015000</v>
      </c>
    </row>
    <row r="21" spans="1:5" ht="15.75">
      <c r="A21" s="202" t="s">
        <v>67</v>
      </c>
      <c r="B21" s="202"/>
      <c r="C21" s="23">
        <f>SUM(C8:C20)</f>
        <v>439078138.84000003</v>
      </c>
      <c r="D21" s="23">
        <f>SUM(D8:D20)</f>
        <v>29796655</v>
      </c>
      <c r="E21" s="23">
        <f>SUM(E8:E20)</f>
        <v>409281483.84000003</v>
      </c>
    </row>
    <row r="22" spans="1:5" ht="15.75">
      <c r="A22" s="24"/>
      <c r="B22" s="24"/>
      <c r="C22" s="25"/>
      <c r="D22" s="25"/>
      <c r="E22" s="26"/>
    </row>
    <row r="23" spans="1:5" ht="15.75">
      <c r="A23" s="24"/>
      <c r="B23" s="24"/>
      <c r="C23" s="25"/>
      <c r="D23" s="25"/>
      <c r="E23" s="26"/>
    </row>
    <row r="24" spans="1:5" ht="15.75">
      <c r="A24" s="203" t="s">
        <v>68</v>
      </c>
      <c r="B24" s="203"/>
      <c r="C24" s="203"/>
      <c r="D24" s="203"/>
      <c r="E24" s="203"/>
    </row>
  </sheetData>
  <sheetProtection/>
  <mergeCells count="9">
    <mergeCell ref="A21:B21"/>
    <mergeCell ref="A24:E24"/>
    <mergeCell ref="D6:D7"/>
    <mergeCell ref="A3:E3"/>
    <mergeCell ref="A2:E2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7.7109375" style="0" customWidth="1"/>
    <col min="2" max="2" width="45.28125" style="0" customWidth="1"/>
    <col min="3" max="3" width="18.421875" style="0" customWidth="1"/>
    <col min="4" max="4" width="15.421875" style="0" customWidth="1"/>
    <col min="5" max="5" width="17.28125" style="0" customWidth="1"/>
    <col min="6" max="6" width="19.00390625" style="0" customWidth="1"/>
  </cols>
  <sheetData>
    <row r="2" spans="2:5" ht="61.5" customHeight="1">
      <c r="B2" s="206" t="s">
        <v>119</v>
      </c>
      <c r="C2" s="206"/>
      <c r="D2" s="206"/>
      <c r="E2" s="206"/>
    </row>
    <row r="3" spans="1:3" ht="15.75">
      <c r="A3" s="18"/>
      <c r="C3" s="55" t="s">
        <v>163</v>
      </c>
    </row>
    <row r="5" spans="1:5" ht="75" customHeight="1">
      <c r="A5" s="118" t="s">
        <v>0</v>
      </c>
      <c r="B5" s="116" t="s">
        <v>120</v>
      </c>
      <c r="C5" s="117" t="s">
        <v>177</v>
      </c>
      <c r="D5" s="127" t="s">
        <v>178</v>
      </c>
      <c r="E5" s="116" t="s">
        <v>179</v>
      </c>
    </row>
    <row r="6" spans="1:5" ht="15.75">
      <c r="A6" s="119">
        <v>1</v>
      </c>
      <c r="B6" s="81" t="s">
        <v>176</v>
      </c>
      <c r="C6" s="139">
        <v>225861.501</v>
      </c>
      <c r="D6" s="130">
        <f aca="true" t="shared" si="0" ref="D6:D31">E6-C6</f>
        <v>486928.999</v>
      </c>
      <c r="E6" s="129">
        <f>587789.5+125001</f>
        <v>712790.5</v>
      </c>
    </row>
    <row r="7" spans="1:5" ht="15.75">
      <c r="A7" s="119">
        <v>2</v>
      </c>
      <c r="B7" s="128" t="s">
        <v>164</v>
      </c>
      <c r="C7" s="139">
        <v>176006.735</v>
      </c>
      <c r="D7" s="130">
        <f t="shared" si="0"/>
        <v>288333.29500000004</v>
      </c>
      <c r="E7" s="129">
        <v>464340.03</v>
      </c>
    </row>
    <row r="8" spans="1:5" ht="15.75">
      <c r="A8" s="119">
        <v>3</v>
      </c>
      <c r="B8" s="128" t="s">
        <v>95</v>
      </c>
      <c r="C8" s="139">
        <v>35359.95</v>
      </c>
      <c r="D8" s="130">
        <f t="shared" si="0"/>
        <v>81316.82</v>
      </c>
      <c r="E8" s="129">
        <v>116676.77</v>
      </c>
    </row>
    <row r="9" spans="1:5" ht="15.75">
      <c r="A9" s="119">
        <v>4</v>
      </c>
      <c r="B9" s="128" t="s">
        <v>121</v>
      </c>
      <c r="C9" s="139">
        <v>39902.5</v>
      </c>
      <c r="D9" s="130">
        <f t="shared" si="0"/>
        <v>41350</v>
      </c>
      <c r="E9" s="129">
        <v>81252.5</v>
      </c>
    </row>
    <row r="10" spans="1:5" ht="15.75">
      <c r="A10" s="119">
        <v>5</v>
      </c>
      <c r="B10" s="128" t="s">
        <v>122</v>
      </c>
      <c r="C10" s="139">
        <v>4782.4</v>
      </c>
      <c r="D10" s="130">
        <f t="shared" si="0"/>
        <v>56142</v>
      </c>
      <c r="E10" s="129">
        <v>60924.4</v>
      </c>
    </row>
    <row r="11" spans="1:5" ht="15.75">
      <c r="A11" s="119">
        <v>6</v>
      </c>
      <c r="B11" s="128" t="s">
        <v>93</v>
      </c>
      <c r="C11" s="139">
        <v>17828.843</v>
      </c>
      <c r="D11" s="130">
        <f t="shared" si="0"/>
        <v>138844.247</v>
      </c>
      <c r="E11" s="129">
        <v>156673.09</v>
      </c>
    </row>
    <row r="12" spans="1:5" ht="15.75">
      <c r="A12" s="119">
        <v>7</v>
      </c>
      <c r="B12" s="128" t="s">
        <v>92</v>
      </c>
      <c r="C12" s="139">
        <v>41400</v>
      </c>
      <c r="D12" s="130">
        <f t="shared" si="0"/>
        <v>5600</v>
      </c>
      <c r="E12" s="129">
        <v>47000</v>
      </c>
    </row>
    <row r="13" spans="1:5" ht="15.75">
      <c r="A13" s="119">
        <v>8</v>
      </c>
      <c r="B13" s="128" t="s">
        <v>165</v>
      </c>
      <c r="C13" s="139">
        <v>14078.04</v>
      </c>
      <c r="D13" s="130">
        <f t="shared" si="0"/>
        <v>15446.5</v>
      </c>
      <c r="E13" s="129">
        <v>29524.54</v>
      </c>
    </row>
    <row r="14" spans="1:5" ht="15.75">
      <c r="A14" s="119">
        <v>9</v>
      </c>
      <c r="B14" s="128" t="s">
        <v>166</v>
      </c>
      <c r="C14" s="139">
        <v>22610</v>
      </c>
      <c r="D14" s="130">
        <f t="shared" si="0"/>
        <v>0</v>
      </c>
      <c r="E14" s="129">
        <v>22610</v>
      </c>
    </row>
    <row r="15" spans="1:5" ht="15.75">
      <c r="A15" s="119">
        <v>10</v>
      </c>
      <c r="B15" s="73" t="s">
        <v>108</v>
      </c>
      <c r="C15" s="139">
        <v>45747.4</v>
      </c>
      <c r="D15" s="130">
        <f t="shared" si="0"/>
        <v>141451.73</v>
      </c>
      <c r="E15" s="129">
        <v>187199.13</v>
      </c>
    </row>
    <row r="16" spans="1:5" ht="15.75">
      <c r="A16" s="119">
        <v>11</v>
      </c>
      <c r="B16" s="128" t="s">
        <v>167</v>
      </c>
      <c r="C16" s="139">
        <v>687.71</v>
      </c>
      <c r="D16" s="130">
        <f t="shared" si="0"/>
        <v>10194.5</v>
      </c>
      <c r="E16" s="129">
        <v>10882.21</v>
      </c>
    </row>
    <row r="17" spans="1:5" ht="15.75">
      <c r="A17" s="119">
        <v>12</v>
      </c>
      <c r="B17" s="128" t="s">
        <v>123</v>
      </c>
      <c r="C17" s="139">
        <v>11462</v>
      </c>
      <c r="D17" s="130">
        <f t="shared" si="0"/>
        <v>24312.5</v>
      </c>
      <c r="E17" s="129">
        <v>35774.5</v>
      </c>
    </row>
    <row r="18" spans="1:5" ht="15.75">
      <c r="A18" s="119">
        <v>13</v>
      </c>
      <c r="B18" s="128" t="s">
        <v>168</v>
      </c>
      <c r="C18" s="139">
        <v>3500</v>
      </c>
      <c r="D18" s="130">
        <f t="shared" si="0"/>
        <v>0</v>
      </c>
      <c r="E18" s="129">
        <v>3500</v>
      </c>
    </row>
    <row r="19" spans="1:5" ht="15.75">
      <c r="A19" s="119">
        <v>14</v>
      </c>
      <c r="B19" s="128" t="s">
        <v>155</v>
      </c>
      <c r="C19" s="139">
        <v>30000</v>
      </c>
      <c r="D19" s="130">
        <f t="shared" si="0"/>
        <v>4340</v>
      </c>
      <c r="E19" s="129">
        <v>34340</v>
      </c>
    </row>
    <row r="20" spans="1:5" ht="15.75">
      <c r="A20" s="119">
        <v>15</v>
      </c>
      <c r="B20" s="128" t="s">
        <v>169</v>
      </c>
      <c r="C20" s="140">
        <v>0</v>
      </c>
      <c r="D20" s="130">
        <f t="shared" si="0"/>
        <v>0</v>
      </c>
      <c r="E20" s="129">
        <v>0</v>
      </c>
    </row>
    <row r="21" spans="1:5" ht="15.75">
      <c r="A21" s="119">
        <v>16</v>
      </c>
      <c r="B21" s="128" t="s">
        <v>170</v>
      </c>
      <c r="C21" s="139">
        <v>3000</v>
      </c>
      <c r="D21" s="130">
        <f t="shared" si="0"/>
        <v>0</v>
      </c>
      <c r="E21" s="129">
        <v>3000</v>
      </c>
    </row>
    <row r="22" spans="1:5" ht="15.75">
      <c r="A22" s="119">
        <v>17</v>
      </c>
      <c r="B22" s="128" t="s">
        <v>124</v>
      </c>
      <c r="C22" s="139">
        <v>14846.154</v>
      </c>
      <c r="D22" s="130">
        <f t="shared" si="0"/>
        <v>649.9959999999992</v>
      </c>
      <c r="E22" s="129">
        <v>15496.15</v>
      </c>
    </row>
    <row r="23" spans="1:5" ht="15.75">
      <c r="A23" s="119">
        <v>18</v>
      </c>
      <c r="B23" s="131" t="s">
        <v>171</v>
      </c>
      <c r="C23" s="140">
        <v>0</v>
      </c>
      <c r="D23" s="130">
        <f t="shared" si="0"/>
        <v>0</v>
      </c>
      <c r="E23" s="132">
        <v>0</v>
      </c>
    </row>
    <row r="24" spans="1:5" ht="15.75">
      <c r="A24" s="119">
        <v>19</v>
      </c>
      <c r="B24" s="133" t="s">
        <v>90</v>
      </c>
      <c r="C24" s="139">
        <v>6148</v>
      </c>
      <c r="D24" s="130">
        <f t="shared" si="0"/>
        <v>60514</v>
      </c>
      <c r="E24" s="132">
        <v>66662</v>
      </c>
    </row>
    <row r="25" spans="1:5" ht="15.75">
      <c r="A25" s="119">
        <v>20</v>
      </c>
      <c r="B25" s="133" t="s">
        <v>110</v>
      </c>
      <c r="C25" s="141">
        <v>0</v>
      </c>
      <c r="D25" s="130">
        <f t="shared" si="0"/>
        <v>34292.17</v>
      </c>
      <c r="E25" s="132">
        <v>34292.17</v>
      </c>
    </row>
    <row r="26" spans="1:5" ht="15.75">
      <c r="A26" s="119">
        <v>21</v>
      </c>
      <c r="B26" s="133" t="s">
        <v>172</v>
      </c>
      <c r="C26" s="139">
        <v>2511</v>
      </c>
      <c r="D26" s="130">
        <f t="shared" si="0"/>
        <v>10543</v>
      </c>
      <c r="E26" s="132">
        <v>13054</v>
      </c>
    </row>
    <row r="27" spans="1:5" ht="15.75">
      <c r="A27" s="119">
        <v>22</v>
      </c>
      <c r="B27" s="133" t="s">
        <v>104</v>
      </c>
      <c r="C27" s="141">
        <v>0</v>
      </c>
      <c r="D27" s="130">
        <f t="shared" si="0"/>
        <v>0</v>
      </c>
      <c r="E27" s="132">
        <v>0</v>
      </c>
    </row>
    <row r="28" spans="1:5" ht="15.75">
      <c r="A28" s="119">
        <v>23</v>
      </c>
      <c r="B28" s="134" t="s">
        <v>173</v>
      </c>
      <c r="C28" s="141">
        <v>0</v>
      </c>
      <c r="D28" s="130">
        <f t="shared" si="0"/>
        <v>6420.13</v>
      </c>
      <c r="E28" s="132">
        <v>6420.13</v>
      </c>
    </row>
    <row r="29" spans="1:5" ht="22.5" customHeight="1">
      <c r="A29" s="119">
        <v>24</v>
      </c>
      <c r="B29" s="134" t="s">
        <v>56</v>
      </c>
      <c r="C29" s="141">
        <v>0</v>
      </c>
      <c r="D29" s="130">
        <f t="shared" si="0"/>
        <v>5177.48</v>
      </c>
      <c r="E29" s="132">
        <v>5177.48</v>
      </c>
    </row>
    <row r="30" spans="1:5" ht="15.75">
      <c r="A30" s="119">
        <v>25</v>
      </c>
      <c r="B30" s="135" t="s">
        <v>174</v>
      </c>
      <c r="C30" s="139">
        <v>10000</v>
      </c>
      <c r="D30" s="130">
        <f t="shared" si="0"/>
        <v>0</v>
      </c>
      <c r="E30" s="136">
        <v>10000</v>
      </c>
    </row>
    <row r="31" spans="1:5" ht="15.75">
      <c r="A31" s="119">
        <v>26</v>
      </c>
      <c r="B31" s="137" t="s">
        <v>175</v>
      </c>
      <c r="C31" s="139">
        <v>0</v>
      </c>
      <c r="D31" s="130">
        <f t="shared" si="0"/>
        <v>0</v>
      </c>
      <c r="E31" s="136">
        <v>0</v>
      </c>
    </row>
    <row r="32" spans="2:5" ht="15.75" hidden="1">
      <c r="B32" s="138"/>
      <c r="C32" s="142"/>
      <c r="D32" s="138"/>
      <c r="E32" s="138"/>
    </row>
    <row r="33" spans="2:5" ht="15.75" hidden="1">
      <c r="B33" s="138"/>
      <c r="C33" s="142"/>
      <c r="D33" s="138"/>
      <c r="E33" s="138"/>
    </row>
    <row r="34" spans="2:5" ht="15.75" hidden="1">
      <c r="B34" s="138"/>
      <c r="C34" s="142"/>
      <c r="D34" s="138"/>
      <c r="E34" s="138"/>
    </row>
    <row r="35" spans="2:5" ht="15.75" hidden="1">
      <c r="B35" s="138"/>
      <c r="C35" s="142"/>
      <c r="D35" s="138"/>
      <c r="E35" s="138"/>
    </row>
    <row r="36" spans="2:5" ht="15.75" hidden="1">
      <c r="B36" s="138"/>
      <c r="C36" s="142"/>
      <c r="D36" s="138"/>
      <c r="E36" s="138"/>
    </row>
    <row r="37" spans="2:5" ht="15.75" hidden="1">
      <c r="B37" s="138"/>
      <c r="C37" s="142"/>
      <c r="D37" s="138"/>
      <c r="E37" s="138"/>
    </row>
    <row r="38" spans="2:5" ht="15.75" hidden="1">
      <c r="B38" s="138"/>
      <c r="C38" s="142"/>
      <c r="D38" s="138"/>
      <c r="E38" s="138"/>
    </row>
    <row r="39" spans="2:5" ht="15.75" hidden="1">
      <c r="B39" s="138"/>
      <c r="C39" s="142"/>
      <c r="D39" s="138"/>
      <c r="E39" s="138"/>
    </row>
    <row r="40" spans="2:5" ht="15.75" hidden="1">
      <c r="B40" s="138"/>
      <c r="C40" s="142"/>
      <c r="D40" s="138"/>
      <c r="E40" s="138"/>
    </row>
    <row r="41" spans="2:5" ht="15.75" hidden="1">
      <c r="B41" s="138"/>
      <c r="C41" s="142"/>
      <c r="D41" s="138"/>
      <c r="E41" s="138"/>
    </row>
    <row r="42" spans="2:6" ht="15.75" hidden="1">
      <c r="B42" s="138"/>
      <c r="C42" s="142"/>
      <c r="D42" s="138"/>
      <c r="E42" s="138"/>
      <c r="F42" s="138"/>
    </row>
    <row r="43" spans="2:6" ht="15.75" hidden="1">
      <c r="B43" s="138"/>
      <c r="C43" s="142"/>
      <c r="D43" s="138"/>
      <c r="E43" s="138"/>
      <c r="F43" s="138"/>
    </row>
    <row r="44" spans="2:6" ht="15.75" hidden="1">
      <c r="B44" s="138"/>
      <c r="C44" s="142"/>
      <c r="D44" s="138"/>
      <c r="E44" s="138"/>
      <c r="F44" s="138"/>
    </row>
    <row r="45" spans="1:5" ht="15.75">
      <c r="A45" s="78"/>
      <c r="B45" s="143" t="s">
        <v>127</v>
      </c>
      <c r="C45" s="144">
        <f>SUM(C6:C31)</f>
        <v>705732.233</v>
      </c>
      <c r="D45" s="144">
        <f>SUM(D6:D31)</f>
        <v>1411857.3669999999</v>
      </c>
      <c r="E45" s="144">
        <f>SUM(E6:E31)</f>
        <v>2117589.5999999996</v>
      </c>
    </row>
    <row r="47" spans="2:5" ht="15.75">
      <c r="B47" s="145" t="s">
        <v>112</v>
      </c>
      <c r="C47" s="145"/>
      <c r="D47" s="145"/>
      <c r="E47" s="146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zoomScalePageLayoutView="0" workbookViewId="0" topLeftCell="A1">
      <selection activeCell="B40" sqref="B39:B40"/>
    </sheetView>
  </sheetViews>
  <sheetFormatPr defaultColWidth="9.140625" defaultRowHeight="15"/>
  <cols>
    <col min="1" max="1" width="7.7109375" style="0" customWidth="1"/>
    <col min="2" max="2" width="45.28125" style="0" customWidth="1"/>
    <col min="3" max="3" width="18.421875" style="0" customWidth="1"/>
    <col min="4" max="4" width="15.421875" style="0" customWidth="1"/>
    <col min="5" max="5" width="17.28125" style="0" customWidth="1"/>
  </cols>
  <sheetData>
    <row r="2" spans="2:5" ht="61.5" customHeight="1">
      <c r="B2" s="206" t="s">
        <v>119</v>
      </c>
      <c r="C2" s="206"/>
      <c r="D2" s="206"/>
      <c r="E2" s="206"/>
    </row>
    <row r="3" spans="1:3" ht="15.75">
      <c r="A3" s="18"/>
      <c r="C3" s="55" t="s">
        <v>180</v>
      </c>
    </row>
    <row r="5" spans="1:5" ht="75" customHeight="1">
      <c r="A5" s="118" t="s">
        <v>0</v>
      </c>
      <c r="B5" s="125" t="s">
        <v>120</v>
      </c>
      <c r="C5" s="126" t="s">
        <v>177</v>
      </c>
      <c r="D5" s="127" t="s">
        <v>178</v>
      </c>
      <c r="E5" s="125" t="s">
        <v>179</v>
      </c>
    </row>
    <row r="6" spans="1:5" ht="15.75">
      <c r="A6" s="119">
        <v>1</v>
      </c>
      <c r="B6" s="81" t="s">
        <v>176</v>
      </c>
      <c r="C6" s="150">
        <v>226121.328</v>
      </c>
      <c r="D6" s="130">
        <f aca="true" t="shared" si="0" ref="D6:D31">E6-C6</f>
        <v>535389.202</v>
      </c>
      <c r="E6" s="129">
        <f>636509.53+125001</f>
        <v>761510.53</v>
      </c>
    </row>
    <row r="7" spans="1:5" ht="15.75">
      <c r="A7" s="119">
        <v>2</v>
      </c>
      <c r="B7" s="128" t="s">
        <v>164</v>
      </c>
      <c r="C7" s="150">
        <v>205643.705</v>
      </c>
      <c r="D7" s="130">
        <f t="shared" si="0"/>
        <v>307833.29500000004</v>
      </c>
      <c r="E7" s="129">
        <v>513477</v>
      </c>
    </row>
    <row r="8" spans="1:5" ht="15.75">
      <c r="A8" s="119">
        <v>3</v>
      </c>
      <c r="B8" s="128" t="s">
        <v>95</v>
      </c>
      <c r="C8" s="150">
        <v>18996.75</v>
      </c>
      <c r="D8" s="130">
        <f t="shared" si="0"/>
        <v>104330.02</v>
      </c>
      <c r="E8" s="129">
        <v>123326.77</v>
      </c>
    </row>
    <row r="9" spans="1:5" ht="15.75">
      <c r="A9" s="119">
        <v>4</v>
      </c>
      <c r="B9" s="128" t="s">
        <v>121</v>
      </c>
      <c r="C9" s="150">
        <v>27100</v>
      </c>
      <c r="D9" s="130">
        <f t="shared" si="0"/>
        <v>54152.5</v>
      </c>
      <c r="E9" s="129">
        <v>81252.5</v>
      </c>
    </row>
    <row r="10" spans="1:5" ht="15.75">
      <c r="A10" s="119">
        <v>5</v>
      </c>
      <c r="B10" s="128" t="s">
        <v>122</v>
      </c>
      <c r="C10" s="150">
        <v>0</v>
      </c>
      <c r="D10" s="130">
        <f t="shared" si="0"/>
        <v>60924.4</v>
      </c>
      <c r="E10" s="129">
        <v>60924.4</v>
      </c>
    </row>
    <row r="11" spans="1:5" ht="15.75">
      <c r="A11" s="119">
        <v>6</v>
      </c>
      <c r="B11" s="128" t="s">
        <v>93</v>
      </c>
      <c r="C11" s="150">
        <v>21596.6</v>
      </c>
      <c r="D11" s="130">
        <f t="shared" si="0"/>
        <v>144624.09</v>
      </c>
      <c r="E11" s="129">
        <v>166220.69</v>
      </c>
    </row>
    <row r="12" spans="1:5" ht="15.75">
      <c r="A12" s="119">
        <v>7</v>
      </c>
      <c r="B12" s="128" t="s">
        <v>92</v>
      </c>
      <c r="C12" s="150">
        <v>45941.567</v>
      </c>
      <c r="D12" s="130">
        <f t="shared" si="0"/>
        <v>5599.992999999995</v>
      </c>
      <c r="E12" s="129">
        <v>51541.56</v>
      </c>
    </row>
    <row r="13" spans="1:5" ht="15.75">
      <c r="A13" s="119">
        <v>8</v>
      </c>
      <c r="B13" s="128" t="s">
        <v>165</v>
      </c>
      <c r="C13" s="150">
        <v>18500</v>
      </c>
      <c r="D13" s="130">
        <f t="shared" si="0"/>
        <v>26024.54</v>
      </c>
      <c r="E13" s="129">
        <v>44524.54</v>
      </c>
    </row>
    <row r="14" spans="1:5" ht="15.75">
      <c r="A14" s="119">
        <v>9</v>
      </c>
      <c r="B14" s="128" t="s">
        <v>166</v>
      </c>
      <c r="C14" s="150">
        <v>22610</v>
      </c>
      <c r="D14" s="130">
        <f t="shared" si="0"/>
        <v>0</v>
      </c>
      <c r="E14" s="129">
        <v>22610</v>
      </c>
    </row>
    <row r="15" spans="1:5" ht="15.75">
      <c r="A15" s="119">
        <v>10</v>
      </c>
      <c r="B15" s="73" t="s">
        <v>108</v>
      </c>
      <c r="C15" s="150">
        <v>34732.4</v>
      </c>
      <c r="D15" s="130">
        <f t="shared" si="0"/>
        <v>152466.73</v>
      </c>
      <c r="E15" s="129">
        <v>187199.13</v>
      </c>
    </row>
    <row r="16" spans="1:5" ht="15.75">
      <c r="A16" s="119">
        <v>11</v>
      </c>
      <c r="B16" s="128" t="s">
        <v>167</v>
      </c>
      <c r="C16" s="150">
        <v>687.71</v>
      </c>
      <c r="D16" s="130">
        <f t="shared" si="0"/>
        <v>10194.5</v>
      </c>
      <c r="E16" s="129">
        <v>10882.21</v>
      </c>
    </row>
    <row r="17" spans="1:5" ht="15.75">
      <c r="A17" s="119">
        <v>12</v>
      </c>
      <c r="B17" s="128" t="s">
        <v>123</v>
      </c>
      <c r="C17" s="150">
        <v>10212</v>
      </c>
      <c r="D17" s="130">
        <f t="shared" si="0"/>
        <v>25562.5</v>
      </c>
      <c r="E17" s="129">
        <v>35774.5</v>
      </c>
    </row>
    <row r="18" spans="1:5" ht="15.75">
      <c r="A18" s="119">
        <v>13</v>
      </c>
      <c r="B18" s="128" t="s">
        <v>168</v>
      </c>
      <c r="C18" s="150">
        <v>0</v>
      </c>
      <c r="D18" s="130">
        <f t="shared" si="0"/>
        <v>3500</v>
      </c>
      <c r="E18" s="129">
        <v>3500</v>
      </c>
    </row>
    <row r="19" spans="1:5" ht="15.75">
      <c r="A19" s="119">
        <v>14</v>
      </c>
      <c r="B19" s="128" t="s">
        <v>155</v>
      </c>
      <c r="C19" s="150">
        <v>30000</v>
      </c>
      <c r="D19" s="130">
        <f t="shared" si="0"/>
        <v>4340</v>
      </c>
      <c r="E19" s="129">
        <v>34340</v>
      </c>
    </row>
    <row r="20" spans="1:5" ht="15.75">
      <c r="A20" s="119">
        <v>15</v>
      </c>
      <c r="B20" s="128" t="s">
        <v>169</v>
      </c>
      <c r="C20" s="150">
        <v>0</v>
      </c>
      <c r="D20" s="130">
        <f t="shared" si="0"/>
        <v>0</v>
      </c>
      <c r="E20" s="129">
        <v>0</v>
      </c>
    </row>
    <row r="21" spans="1:5" ht="15.75">
      <c r="A21" s="119">
        <v>16</v>
      </c>
      <c r="B21" s="128" t="s">
        <v>170</v>
      </c>
      <c r="C21" s="150">
        <v>8000</v>
      </c>
      <c r="D21" s="130">
        <f t="shared" si="0"/>
        <v>0</v>
      </c>
      <c r="E21" s="129">
        <v>8000</v>
      </c>
    </row>
    <row r="22" spans="1:5" ht="15.75">
      <c r="A22" s="119">
        <v>17</v>
      </c>
      <c r="B22" s="128" t="s">
        <v>124</v>
      </c>
      <c r="C22" s="150">
        <v>21749.436</v>
      </c>
      <c r="D22" s="130">
        <f t="shared" si="0"/>
        <v>649.9939999999988</v>
      </c>
      <c r="E22" s="129">
        <v>22399.43</v>
      </c>
    </row>
    <row r="23" spans="1:5" ht="15.75">
      <c r="A23" s="119">
        <v>18</v>
      </c>
      <c r="B23" s="131" t="s">
        <v>171</v>
      </c>
      <c r="C23" s="150">
        <v>0</v>
      </c>
      <c r="D23" s="130">
        <f t="shared" si="0"/>
        <v>0</v>
      </c>
      <c r="E23" s="132">
        <v>0</v>
      </c>
    </row>
    <row r="24" spans="1:5" ht="15.75">
      <c r="A24" s="119">
        <v>19</v>
      </c>
      <c r="B24" s="133" t="s">
        <v>90</v>
      </c>
      <c r="C24" s="150">
        <v>6148</v>
      </c>
      <c r="D24" s="130">
        <f t="shared" si="0"/>
        <v>60514</v>
      </c>
      <c r="E24" s="132">
        <v>66662</v>
      </c>
    </row>
    <row r="25" spans="1:5" ht="15.75">
      <c r="A25" s="119">
        <v>20</v>
      </c>
      <c r="B25" s="133" t="s">
        <v>110</v>
      </c>
      <c r="C25" s="150">
        <v>0</v>
      </c>
      <c r="D25" s="130">
        <f t="shared" si="0"/>
        <v>34292.17</v>
      </c>
      <c r="E25" s="132">
        <v>34292.17</v>
      </c>
    </row>
    <row r="26" spans="1:5" ht="15.75">
      <c r="A26" s="119">
        <v>21</v>
      </c>
      <c r="B26" s="133" t="s">
        <v>172</v>
      </c>
      <c r="C26" s="139">
        <v>0</v>
      </c>
      <c r="D26" s="130">
        <f t="shared" si="0"/>
        <v>13054</v>
      </c>
      <c r="E26" s="132">
        <v>13054</v>
      </c>
    </row>
    <row r="27" spans="1:5" ht="15.75">
      <c r="A27" s="119">
        <v>22</v>
      </c>
      <c r="B27" s="133" t="s">
        <v>104</v>
      </c>
      <c r="C27" s="141">
        <v>0</v>
      </c>
      <c r="D27" s="130">
        <f t="shared" si="0"/>
        <v>0</v>
      </c>
      <c r="E27" s="132">
        <v>0</v>
      </c>
    </row>
    <row r="28" spans="1:5" ht="15.75">
      <c r="A28" s="119">
        <v>23</v>
      </c>
      <c r="B28" s="134" t="s">
        <v>173</v>
      </c>
      <c r="C28" s="141">
        <v>0</v>
      </c>
      <c r="D28" s="130">
        <f t="shared" si="0"/>
        <v>6420.13</v>
      </c>
      <c r="E28" s="132">
        <v>6420.13</v>
      </c>
    </row>
    <row r="29" spans="1:5" ht="22.5" customHeight="1">
      <c r="A29" s="119">
        <v>24</v>
      </c>
      <c r="B29" s="134" t="s">
        <v>56</v>
      </c>
      <c r="C29" s="141">
        <v>0</v>
      </c>
      <c r="D29" s="130">
        <f t="shared" si="0"/>
        <v>5177.48</v>
      </c>
      <c r="E29" s="132">
        <v>5177.48</v>
      </c>
    </row>
    <row r="30" spans="1:5" ht="15.75">
      <c r="A30" s="119">
        <v>25</v>
      </c>
      <c r="B30" s="135" t="s">
        <v>174</v>
      </c>
      <c r="C30" s="149">
        <v>10000</v>
      </c>
      <c r="D30" s="130">
        <f t="shared" si="0"/>
        <v>0</v>
      </c>
      <c r="E30" s="136">
        <v>10000</v>
      </c>
    </row>
    <row r="31" spans="1:5" ht="15.75">
      <c r="A31" s="119">
        <v>26</v>
      </c>
      <c r="B31" s="137" t="s">
        <v>175</v>
      </c>
      <c r="C31" s="149">
        <v>10000</v>
      </c>
      <c r="D31" s="130">
        <f t="shared" si="0"/>
        <v>0</v>
      </c>
      <c r="E31" s="136">
        <v>10000</v>
      </c>
    </row>
    <row r="32" spans="1:5" ht="15.75">
      <c r="A32" s="78"/>
      <c r="B32" s="143" t="s">
        <v>127</v>
      </c>
      <c r="C32" s="144">
        <f>SUM(C6:C31)</f>
        <v>718039.4959999999</v>
      </c>
      <c r="D32" s="144">
        <f>SUM(D6:D31)</f>
        <v>1555049.544</v>
      </c>
      <c r="E32" s="144">
        <f>SUM(E6:E31)</f>
        <v>2273089.04</v>
      </c>
    </row>
    <row r="34" spans="2:5" ht="15.75">
      <c r="B34" s="145" t="s">
        <v>112</v>
      </c>
      <c r="C34" s="145"/>
      <c r="D34" s="145"/>
      <c r="E34" s="146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zoomScalePageLayoutView="0" workbookViewId="0" topLeftCell="A16">
      <selection activeCell="B40" sqref="B40"/>
    </sheetView>
  </sheetViews>
  <sheetFormatPr defaultColWidth="9.140625" defaultRowHeight="15"/>
  <cols>
    <col min="1" max="1" width="7.7109375" style="0" customWidth="1"/>
    <col min="2" max="2" width="45.28125" style="0" customWidth="1"/>
    <col min="3" max="3" width="18.421875" style="0" customWidth="1"/>
    <col min="4" max="4" width="15.421875" style="0" customWidth="1"/>
    <col min="5" max="5" width="17.28125" style="0" customWidth="1"/>
  </cols>
  <sheetData>
    <row r="2" spans="2:5" ht="61.5" customHeight="1">
      <c r="B2" s="206" t="s">
        <v>119</v>
      </c>
      <c r="C2" s="206"/>
      <c r="D2" s="206"/>
      <c r="E2" s="206"/>
    </row>
    <row r="3" spans="1:3" ht="15.75">
      <c r="A3" s="18"/>
      <c r="C3" s="55" t="s">
        <v>181</v>
      </c>
    </row>
    <row r="5" spans="1:5" ht="75" customHeight="1">
      <c r="A5" s="118" t="s">
        <v>0</v>
      </c>
      <c r="B5" s="147" t="s">
        <v>120</v>
      </c>
      <c r="C5" s="148" t="s">
        <v>177</v>
      </c>
      <c r="D5" s="127" t="s">
        <v>178</v>
      </c>
      <c r="E5" s="147" t="s">
        <v>179</v>
      </c>
    </row>
    <row r="6" spans="1:5" ht="15.75">
      <c r="A6" s="119">
        <v>1</v>
      </c>
      <c r="B6" s="81" t="s">
        <v>182</v>
      </c>
      <c r="C6" s="152">
        <v>248958.13</v>
      </c>
      <c r="D6" s="165">
        <f>E6-C6</f>
        <v>436548.20999999996</v>
      </c>
      <c r="E6" s="160">
        <v>685506.34</v>
      </c>
    </row>
    <row r="7" spans="1:5" ht="15.75">
      <c r="A7" s="119">
        <v>2</v>
      </c>
      <c r="B7" s="128" t="s">
        <v>164</v>
      </c>
      <c r="C7" s="152">
        <v>238619.7</v>
      </c>
      <c r="D7" s="165">
        <f aca="true" t="shared" si="0" ref="D7:D39">E7-C7</f>
        <v>330889.3</v>
      </c>
      <c r="E7" s="160">
        <v>569509</v>
      </c>
    </row>
    <row r="8" spans="1:5" ht="15.75">
      <c r="A8" s="119">
        <v>3</v>
      </c>
      <c r="B8" s="128" t="s">
        <v>95</v>
      </c>
      <c r="C8" s="152">
        <v>25765.75</v>
      </c>
      <c r="D8" s="165">
        <f t="shared" si="0"/>
        <v>106225.51999999999</v>
      </c>
      <c r="E8" s="160">
        <v>131991.27</v>
      </c>
    </row>
    <row r="9" spans="1:5" ht="15.75">
      <c r="A9" s="119">
        <v>4</v>
      </c>
      <c r="B9" s="128" t="s">
        <v>121</v>
      </c>
      <c r="C9" s="152">
        <v>27100</v>
      </c>
      <c r="D9" s="165">
        <f t="shared" si="0"/>
        <v>54152.5</v>
      </c>
      <c r="E9" s="160">
        <v>81252.5</v>
      </c>
    </row>
    <row r="10" spans="1:5" ht="15.75">
      <c r="A10" s="119">
        <v>5</v>
      </c>
      <c r="B10" s="128" t="s">
        <v>183</v>
      </c>
      <c r="C10" s="152">
        <v>8750</v>
      </c>
      <c r="D10" s="165">
        <f t="shared" si="0"/>
        <v>60924.399999999994</v>
      </c>
      <c r="E10" s="160">
        <v>69674.4</v>
      </c>
    </row>
    <row r="11" spans="1:5" ht="15.75">
      <c r="A11" s="119">
        <v>6</v>
      </c>
      <c r="B11" s="128" t="s">
        <v>93</v>
      </c>
      <c r="C11" s="152">
        <v>28988.67</v>
      </c>
      <c r="D11" s="165">
        <f t="shared" si="0"/>
        <v>148369.09000000003</v>
      </c>
      <c r="E11" s="160">
        <v>177357.76</v>
      </c>
    </row>
    <row r="12" spans="1:5" ht="15.75">
      <c r="A12" s="119">
        <v>7</v>
      </c>
      <c r="B12" s="128" t="s">
        <v>92</v>
      </c>
      <c r="C12" s="152">
        <v>45361.57</v>
      </c>
      <c r="D12" s="165">
        <f t="shared" si="0"/>
        <v>10099.989999999998</v>
      </c>
      <c r="E12" s="160">
        <v>55461.56</v>
      </c>
    </row>
    <row r="13" spans="1:5" ht="15.75">
      <c r="A13" s="119">
        <v>8</v>
      </c>
      <c r="B13" s="128" t="s">
        <v>165</v>
      </c>
      <c r="C13" s="152">
        <v>18500</v>
      </c>
      <c r="D13" s="165">
        <f t="shared" si="0"/>
        <v>26024.54</v>
      </c>
      <c r="E13" s="160">
        <v>44524.54</v>
      </c>
    </row>
    <row r="14" spans="1:5" ht="15.75">
      <c r="A14" s="119">
        <v>9</v>
      </c>
      <c r="B14" s="128" t="s">
        <v>166</v>
      </c>
      <c r="C14" s="152">
        <v>12250</v>
      </c>
      <c r="D14" s="165">
        <f t="shared" si="0"/>
        <v>10360</v>
      </c>
      <c r="E14" s="160">
        <v>22610</v>
      </c>
    </row>
    <row r="15" spans="1:5" ht="15.75">
      <c r="A15" s="119">
        <v>10</v>
      </c>
      <c r="B15" s="73" t="s">
        <v>108</v>
      </c>
      <c r="C15" s="152">
        <v>47932.4</v>
      </c>
      <c r="D15" s="165">
        <f t="shared" si="0"/>
        <v>154666.73</v>
      </c>
      <c r="E15" s="160">
        <v>202599.13</v>
      </c>
    </row>
    <row r="16" spans="1:5" ht="15.75">
      <c r="A16" s="119">
        <v>11</v>
      </c>
      <c r="B16" s="128" t="s">
        <v>167</v>
      </c>
      <c r="C16" s="152">
        <v>687.71</v>
      </c>
      <c r="D16" s="165">
        <f t="shared" si="0"/>
        <v>10194.5</v>
      </c>
      <c r="E16" s="160">
        <v>10882.21</v>
      </c>
    </row>
    <row r="17" spans="1:5" ht="15.75">
      <c r="A17" s="119">
        <v>12</v>
      </c>
      <c r="B17" s="128" t="s">
        <v>123</v>
      </c>
      <c r="C17" s="152">
        <v>15112</v>
      </c>
      <c r="D17" s="165">
        <f t="shared" si="0"/>
        <v>26262.5</v>
      </c>
      <c r="E17" s="160">
        <v>41374.5</v>
      </c>
    </row>
    <row r="18" spans="1:5" ht="15.75">
      <c r="A18" s="119">
        <v>13</v>
      </c>
      <c r="B18" s="128" t="s">
        <v>168</v>
      </c>
      <c r="C18" s="152">
        <v>0</v>
      </c>
      <c r="D18" s="165">
        <f t="shared" si="0"/>
        <v>3500</v>
      </c>
      <c r="E18" s="160">
        <v>3500</v>
      </c>
    </row>
    <row r="19" spans="1:5" ht="15.75">
      <c r="A19" s="119">
        <v>14</v>
      </c>
      <c r="B19" s="128" t="s">
        <v>155</v>
      </c>
      <c r="C19" s="152">
        <v>25000</v>
      </c>
      <c r="D19" s="165">
        <f t="shared" si="0"/>
        <v>19340</v>
      </c>
      <c r="E19" s="160">
        <v>44340</v>
      </c>
    </row>
    <row r="20" spans="1:5" ht="15.75">
      <c r="A20" s="119">
        <v>15</v>
      </c>
      <c r="B20" s="128" t="s">
        <v>184</v>
      </c>
      <c r="C20" s="152">
        <v>0</v>
      </c>
      <c r="D20" s="165">
        <f t="shared" si="0"/>
        <v>0</v>
      </c>
      <c r="E20" s="160">
        <v>0</v>
      </c>
    </row>
    <row r="21" spans="1:5" ht="15.75">
      <c r="A21" s="119">
        <v>16</v>
      </c>
      <c r="B21" s="128" t="s">
        <v>185</v>
      </c>
      <c r="C21" s="152">
        <v>15000</v>
      </c>
      <c r="D21" s="165">
        <f t="shared" si="0"/>
        <v>3000</v>
      </c>
      <c r="E21" s="160">
        <v>18000</v>
      </c>
    </row>
    <row r="22" spans="1:5" ht="15.75">
      <c r="A22" s="119">
        <v>17</v>
      </c>
      <c r="B22" s="128" t="s">
        <v>186</v>
      </c>
      <c r="C22" s="152">
        <v>24466.05</v>
      </c>
      <c r="D22" s="165">
        <f t="shared" si="0"/>
        <v>649.9799999999996</v>
      </c>
      <c r="E22" s="160">
        <v>25116.03</v>
      </c>
    </row>
    <row r="23" spans="1:5" ht="15.75">
      <c r="A23" s="119">
        <v>18</v>
      </c>
      <c r="B23" s="133" t="s">
        <v>187</v>
      </c>
      <c r="C23" s="152">
        <v>0</v>
      </c>
      <c r="D23" s="165">
        <f t="shared" si="0"/>
        <v>0</v>
      </c>
      <c r="E23" s="161">
        <v>0</v>
      </c>
    </row>
    <row r="24" spans="1:5" ht="15.75">
      <c r="A24" s="119">
        <v>19</v>
      </c>
      <c r="B24" s="133" t="s">
        <v>90</v>
      </c>
      <c r="C24" s="152">
        <v>3948</v>
      </c>
      <c r="D24" s="165">
        <f t="shared" si="0"/>
        <v>62714</v>
      </c>
      <c r="E24" s="161">
        <v>66662</v>
      </c>
    </row>
    <row r="25" spans="1:5" ht="15.75">
      <c r="A25" s="119">
        <v>20</v>
      </c>
      <c r="B25" s="133" t="s">
        <v>110</v>
      </c>
      <c r="C25" s="152">
        <v>0</v>
      </c>
      <c r="D25" s="165">
        <f t="shared" si="0"/>
        <v>34292.17</v>
      </c>
      <c r="E25" s="161">
        <v>34292.17</v>
      </c>
    </row>
    <row r="26" spans="1:5" ht="15.75">
      <c r="A26" s="119">
        <v>21</v>
      </c>
      <c r="B26" s="133" t="s">
        <v>188</v>
      </c>
      <c r="C26" s="139">
        <v>0</v>
      </c>
      <c r="D26" s="165">
        <f t="shared" si="0"/>
        <v>125001</v>
      </c>
      <c r="E26" s="161">
        <v>125001</v>
      </c>
    </row>
    <row r="27" spans="1:5" ht="15.75">
      <c r="A27" s="119">
        <v>22</v>
      </c>
      <c r="B27" s="133" t="s">
        <v>189</v>
      </c>
      <c r="C27" s="141">
        <v>0</v>
      </c>
      <c r="D27" s="165">
        <f t="shared" si="0"/>
        <v>0</v>
      </c>
      <c r="E27" s="161">
        <v>0</v>
      </c>
    </row>
    <row r="28" spans="1:5" ht="15.75">
      <c r="A28" s="119">
        <v>23</v>
      </c>
      <c r="B28" s="134" t="s">
        <v>172</v>
      </c>
      <c r="C28" s="141">
        <v>0</v>
      </c>
      <c r="D28" s="165">
        <f t="shared" si="0"/>
        <v>13054</v>
      </c>
      <c r="E28" s="161">
        <v>13054</v>
      </c>
    </row>
    <row r="29" spans="1:5" ht="22.5" customHeight="1">
      <c r="A29" s="119">
        <v>24</v>
      </c>
      <c r="B29" s="134" t="s">
        <v>190</v>
      </c>
      <c r="C29" s="141">
        <v>0</v>
      </c>
      <c r="D29" s="165">
        <f t="shared" si="0"/>
        <v>0</v>
      </c>
      <c r="E29" s="161">
        <v>0</v>
      </c>
    </row>
    <row r="30" spans="1:5" ht="15.75">
      <c r="A30" s="119">
        <v>25</v>
      </c>
      <c r="B30" s="135" t="s">
        <v>173</v>
      </c>
      <c r="C30" s="153">
        <v>0</v>
      </c>
      <c r="D30" s="165">
        <f t="shared" si="0"/>
        <v>6420.13</v>
      </c>
      <c r="E30" s="136">
        <v>6420.13</v>
      </c>
    </row>
    <row r="31" spans="1:5" ht="15.75">
      <c r="A31" s="119">
        <v>26</v>
      </c>
      <c r="B31" s="137" t="s">
        <v>56</v>
      </c>
      <c r="C31" s="153">
        <v>0</v>
      </c>
      <c r="D31" s="165">
        <f t="shared" si="0"/>
        <v>5177.48</v>
      </c>
      <c r="E31" s="136">
        <v>5177.48</v>
      </c>
    </row>
    <row r="32" spans="1:5" ht="15.75">
      <c r="A32" s="119">
        <v>27</v>
      </c>
      <c r="B32" s="138" t="s">
        <v>174</v>
      </c>
      <c r="C32" s="157">
        <v>10000</v>
      </c>
      <c r="D32" s="165">
        <f t="shared" si="0"/>
        <v>0</v>
      </c>
      <c r="E32" s="162">
        <v>10000</v>
      </c>
    </row>
    <row r="33" spans="1:5" ht="15.75">
      <c r="A33" s="119">
        <v>28</v>
      </c>
      <c r="B33" s="158" t="s">
        <v>175</v>
      </c>
      <c r="C33" s="154">
        <v>10000</v>
      </c>
      <c r="D33" s="165">
        <f t="shared" si="0"/>
        <v>0</v>
      </c>
      <c r="E33" s="163">
        <v>10000</v>
      </c>
    </row>
    <row r="34" spans="1:5" ht="15.75">
      <c r="A34" s="119">
        <v>29</v>
      </c>
      <c r="B34" s="156" t="s">
        <v>191</v>
      </c>
      <c r="C34" s="155">
        <v>0</v>
      </c>
      <c r="D34" s="165">
        <f t="shared" si="0"/>
        <v>0</v>
      </c>
      <c r="E34" s="164">
        <v>0</v>
      </c>
    </row>
    <row r="35" spans="1:5" ht="15.75">
      <c r="A35" s="119">
        <v>30</v>
      </c>
      <c r="B35" s="158" t="s">
        <v>192</v>
      </c>
      <c r="C35" s="154">
        <v>0</v>
      </c>
      <c r="D35" s="165">
        <f t="shared" si="0"/>
        <v>0</v>
      </c>
      <c r="E35" s="163">
        <v>0</v>
      </c>
    </row>
    <row r="36" spans="1:5" ht="15.75">
      <c r="A36" s="119">
        <v>31</v>
      </c>
      <c r="B36" s="158" t="s">
        <v>193</v>
      </c>
      <c r="C36" s="154">
        <v>0</v>
      </c>
      <c r="D36" s="165">
        <f t="shared" si="0"/>
        <v>0</v>
      </c>
      <c r="E36" s="163">
        <v>0</v>
      </c>
    </row>
    <row r="37" spans="1:5" ht="15.75">
      <c r="A37" s="119">
        <v>32</v>
      </c>
      <c r="B37" s="158" t="s">
        <v>194</v>
      </c>
      <c r="C37" s="154">
        <v>10500</v>
      </c>
      <c r="D37" s="165">
        <f t="shared" si="0"/>
        <v>0</v>
      </c>
      <c r="E37" s="163">
        <v>10500</v>
      </c>
    </row>
    <row r="38" spans="1:5" ht="15.75">
      <c r="A38" s="119">
        <v>33</v>
      </c>
      <c r="B38" s="158" t="s">
        <v>195</v>
      </c>
      <c r="C38" s="154">
        <v>4500</v>
      </c>
      <c r="D38" s="165">
        <f t="shared" si="0"/>
        <v>0</v>
      </c>
      <c r="E38" s="163">
        <v>4500</v>
      </c>
    </row>
    <row r="39" spans="1:5" ht="15.75">
      <c r="A39" s="119">
        <v>34</v>
      </c>
      <c r="B39" s="158" t="s">
        <v>196</v>
      </c>
      <c r="C39" s="154">
        <v>0</v>
      </c>
      <c r="D39" s="165">
        <f t="shared" si="0"/>
        <v>0</v>
      </c>
      <c r="E39" s="163">
        <v>0</v>
      </c>
    </row>
    <row r="40" spans="1:5" ht="15">
      <c r="A40" s="78"/>
      <c r="B40" s="166" t="s">
        <v>127</v>
      </c>
      <c r="C40" s="159">
        <f>SUM(C6:C39)</f>
        <v>821439.9800000001</v>
      </c>
      <c r="D40" s="159">
        <f>SUM(D6:D39)</f>
        <v>1647866.0399999998</v>
      </c>
      <c r="E40" s="159">
        <f>SUM(E6:E39)</f>
        <v>2469306.0199999996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zoomScalePageLayoutView="0" workbookViewId="0" topLeftCell="A19">
      <selection activeCell="Q32" sqref="Q32"/>
    </sheetView>
  </sheetViews>
  <sheetFormatPr defaultColWidth="9.140625" defaultRowHeight="15"/>
  <cols>
    <col min="1" max="1" width="7.7109375" style="0" customWidth="1"/>
    <col min="2" max="2" width="45.28125" style="0" customWidth="1"/>
    <col min="3" max="3" width="18.421875" style="0" customWidth="1"/>
    <col min="4" max="4" width="15.421875" style="0" customWidth="1"/>
    <col min="5" max="5" width="17.28125" style="0" customWidth="1"/>
  </cols>
  <sheetData>
    <row r="2" spans="2:5" ht="61.5" customHeight="1">
      <c r="B2" s="206" t="s">
        <v>119</v>
      </c>
      <c r="C2" s="206"/>
      <c r="D2" s="206"/>
      <c r="E2" s="206"/>
    </row>
    <row r="3" spans="1:3" ht="15.75">
      <c r="A3" s="18"/>
      <c r="C3" s="55" t="s">
        <v>211</v>
      </c>
    </row>
    <row r="5" spans="1:5" ht="75" customHeight="1">
      <c r="A5" s="169" t="s">
        <v>0</v>
      </c>
      <c r="B5" s="147" t="s">
        <v>120</v>
      </c>
      <c r="C5" s="170" t="s">
        <v>177</v>
      </c>
      <c r="D5" s="127" t="s">
        <v>178</v>
      </c>
      <c r="E5" s="147" t="s">
        <v>179</v>
      </c>
    </row>
    <row r="6" spans="1:5" ht="15.75">
      <c r="A6" s="193">
        <v>1</v>
      </c>
      <c r="B6" s="171" t="s">
        <v>182</v>
      </c>
      <c r="C6" s="172">
        <v>233990.728</v>
      </c>
      <c r="D6" s="165">
        <f>E6-C6</f>
        <v>474165.60199999996</v>
      </c>
      <c r="E6" s="173">
        <v>708156.33</v>
      </c>
    </row>
    <row r="7" spans="1:5" ht="15.75">
      <c r="A7" s="193">
        <v>2</v>
      </c>
      <c r="B7" s="171" t="s">
        <v>164</v>
      </c>
      <c r="C7" s="172">
        <v>226611.735</v>
      </c>
      <c r="D7" s="165">
        <f aca="true" t="shared" si="0" ref="D7:D40">E7-C7</f>
        <v>373416.265</v>
      </c>
      <c r="E7" s="174">
        <v>600028</v>
      </c>
    </row>
    <row r="8" spans="1:5" ht="15.75">
      <c r="A8" s="193">
        <v>3</v>
      </c>
      <c r="B8" s="171" t="s">
        <v>95</v>
      </c>
      <c r="C8" s="172">
        <v>22166.75</v>
      </c>
      <c r="D8" s="165">
        <f t="shared" si="0"/>
        <v>116515.51999999999</v>
      </c>
      <c r="E8" s="174">
        <v>138682.27</v>
      </c>
    </row>
    <row r="9" spans="1:5" ht="15.75">
      <c r="A9" s="193">
        <v>4</v>
      </c>
      <c r="B9" s="171" t="s">
        <v>121</v>
      </c>
      <c r="C9" s="172">
        <v>33100</v>
      </c>
      <c r="D9" s="165">
        <f t="shared" si="0"/>
        <v>54152.5</v>
      </c>
      <c r="E9" s="174">
        <v>87252.5</v>
      </c>
    </row>
    <row r="10" spans="1:5" ht="31.5">
      <c r="A10" s="193">
        <v>5</v>
      </c>
      <c r="B10" s="171" t="s">
        <v>197</v>
      </c>
      <c r="C10" s="172">
        <v>8750</v>
      </c>
      <c r="D10" s="165">
        <f t="shared" si="0"/>
        <v>60924.399999999994</v>
      </c>
      <c r="E10" s="174">
        <v>69674.4</v>
      </c>
    </row>
    <row r="11" spans="1:5" ht="15.75">
      <c r="A11" s="193">
        <v>6</v>
      </c>
      <c r="B11" s="171" t="s">
        <v>93</v>
      </c>
      <c r="C11" s="172">
        <v>31288.557</v>
      </c>
      <c r="D11" s="165">
        <f t="shared" si="0"/>
        <v>150593.093</v>
      </c>
      <c r="E11" s="174">
        <v>181881.65</v>
      </c>
    </row>
    <row r="12" spans="1:5" ht="15.75">
      <c r="A12" s="193">
        <v>7</v>
      </c>
      <c r="B12" s="171" t="s">
        <v>92</v>
      </c>
      <c r="C12" s="172">
        <v>37761.567</v>
      </c>
      <c r="D12" s="165">
        <f t="shared" si="0"/>
        <v>21199.992999999995</v>
      </c>
      <c r="E12" s="174">
        <v>58961.56</v>
      </c>
    </row>
    <row r="13" spans="1:5" ht="15.75">
      <c r="A13" s="193">
        <v>8</v>
      </c>
      <c r="B13" s="171" t="s">
        <v>198</v>
      </c>
      <c r="C13" s="172">
        <v>31180</v>
      </c>
      <c r="D13" s="165">
        <f t="shared" si="0"/>
        <v>29524.54</v>
      </c>
      <c r="E13" s="174">
        <v>60704.54</v>
      </c>
    </row>
    <row r="14" spans="1:5" ht="31.5">
      <c r="A14" s="193">
        <v>9</v>
      </c>
      <c r="B14" s="171" t="s">
        <v>199</v>
      </c>
      <c r="C14" s="172">
        <v>0</v>
      </c>
      <c r="D14" s="165">
        <f t="shared" si="0"/>
        <v>22610</v>
      </c>
      <c r="E14" s="174">
        <v>22610</v>
      </c>
    </row>
    <row r="15" spans="1:5" ht="15.75">
      <c r="A15" s="193">
        <v>10</v>
      </c>
      <c r="B15" s="171" t="s">
        <v>108</v>
      </c>
      <c r="C15" s="172">
        <v>57232.4</v>
      </c>
      <c r="D15" s="165">
        <f t="shared" si="0"/>
        <v>155366.73</v>
      </c>
      <c r="E15" s="174">
        <v>212599.13</v>
      </c>
    </row>
    <row r="16" spans="1:5" ht="15.75">
      <c r="A16" s="193">
        <v>11</v>
      </c>
      <c r="B16" s="171" t="s">
        <v>167</v>
      </c>
      <c r="C16" s="172"/>
      <c r="D16" s="165">
        <f t="shared" si="0"/>
        <v>10882.21</v>
      </c>
      <c r="E16" s="174">
        <v>10882.21</v>
      </c>
    </row>
    <row r="17" spans="1:5" ht="15.75">
      <c r="A17" s="193">
        <v>12</v>
      </c>
      <c r="B17" s="171" t="s">
        <v>123</v>
      </c>
      <c r="C17" s="172">
        <v>14412</v>
      </c>
      <c r="D17" s="165">
        <f t="shared" si="0"/>
        <v>26962.5</v>
      </c>
      <c r="E17" s="174">
        <v>41374.5</v>
      </c>
    </row>
    <row r="18" spans="1:5" ht="15.75">
      <c r="A18" s="193">
        <v>13</v>
      </c>
      <c r="B18" s="171" t="s">
        <v>200</v>
      </c>
      <c r="C18" s="175">
        <v>0</v>
      </c>
      <c r="D18" s="165">
        <f t="shared" si="0"/>
        <v>3500</v>
      </c>
      <c r="E18" s="174">
        <v>3500</v>
      </c>
    </row>
    <row r="19" spans="1:5" ht="15.75">
      <c r="A19" s="193">
        <v>14</v>
      </c>
      <c r="B19" s="171" t="s">
        <v>155</v>
      </c>
      <c r="C19" s="176">
        <v>58701.5</v>
      </c>
      <c r="D19" s="165">
        <f t="shared" si="0"/>
        <v>19340</v>
      </c>
      <c r="E19" s="174">
        <v>78041.5</v>
      </c>
    </row>
    <row r="20" spans="1:5" ht="15.75">
      <c r="A20" s="193">
        <v>15</v>
      </c>
      <c r="B20" s="171" t="s">
        <v>201</v>
      </c>
      <c r="C20" s="177">
        <v>19900</v>
      </c>
      <c r="D20" s="165">
        <f t="shared" si="0"/>
        <v>3000</v>
      </c>
      <c r="E20" s="174">
        <v>22900</v>
      </c>
    </row>
    <row r="21" spans="1:5" ht="15.75">
      <c r="A21" s="193">
        <v>16</v>
      </c>
      <c r="B21" s="171" t="s">
        <v>202</v>
      </c>
      <c r="C21" s="172">
        <v>3948</v>
      </c>
      <c r="D21" s="167">
        <f t="shared" si="0"/>
        <v>62714</v>
      </c>
      <c r="E21" s="178">
        <v>66662</v>
      </c>
    </row>
    <row r="22" spans="1:5" ht="15.75">
      <c r="A22" s="193">
        <v>17</v>
      </c>
      <c r="B22" s="171" t="s">
        <v>110</v>
      </c>
      <c r="C22" s="179">
        <v>0</v>
      </c>
      <c r="D22" s="157">
        <f t="shared" si="0"/>
        <v>34292.17</v>
      </c>
      <c r="E22" s="180">
        <v>34292.17</v>
      </c>
    </row>
    <row r="23" spans="1:5" ht="15.75">
      <c r="A23" s="193">
        <v>18</v>
      </c>
      <c r="B23" s="171" t="s">
        <v>203</v>
      </c>
      <c r="C23" s="179">
        <v>0</v>
      </c>
      <c r="D23" s="157">
        <f t="shared" si="0"/>
        <v>125001</v>
      </c>
      <c r="E23" s="180">
        <v>125001</v>
      </c>
    </row>
    <row r="24" spans="1:5" ht="15.75">
      <c r="A24" s="193">
        <v>19</v>
      </c>
      <c r="B24" s="171" t="s">
        <v>99</v>
      </c>
      <c r="C24" s="179">
        <v>0</v>
      </c>
      <c r="D24" s="157">
        <f t="shared" si="0"/>
        <v>0</v>
      </c>
      <c r="E24" s="181">
        <v>0</v>
      </c>
    </row>
    <row r="25" spans="1:5" ht="15.75">
      <c r="A25" s="193">
        <v>20</v>
      </c>
      <c r="B25" s="171" t="s">
        <v>172</v>
      </c>
      <c r="C25" s="179">
        <v>0</v>
      </c>
      <c r="D25" s="157">
        <f t="shared" si="0"/>
        <v>13054</v>
      </c>
      <c r="E25" s="180">
        <v>13054</v>
      </c>
    </row>
    <row r="26" spans="1:5" ht="15.75">
      <c r="A26" s="193">
        <v>21</v>
      </c>
      <c r="B26" s="171" t="s">
        <v>190</v>
      </c>
      <c r="C26" s="179">
        <v>0</v>
      </c>
      <c r="D26" s="157">
        <f t="shared" si="0"/>
        <v>0</v>
      </c>
      <c r="E26" s="181">
        <v>0</v>
      </c>
    </row>
    <row r="27" spans="1:5" ht="15.75">
      <c r="A27" s="193">
        <v>22</v>
      </c>
      <c r="B27" s="171" t="s">
        <v>94</v>
      </c>
      <c r="C27" s="179">
        <v>0</v>
      </c>
      <c r="D27" s="157">
        <f t="shared" si="0"/>
        <v>6420.13</v>
      </c>
      <c r="E27" s="180">
        <v>6420.13</v>
      </c>
    </row>
    <row r="28" spans="1:5" ht="15.75">
      <c r="A28" s="193">
        <v>23</v>
      </c>
      <c r="B28" s="171" t="s">
        <v>56</v>
      </c>
      <c r="C28" s="182">
        <v>0</v>
      </c>
      <c r="D28" s="168">
        <f t="shared" si="0"/>
        <v>5177.48</v>
      </c>
      <c r="E28" s="183">
        <v>5177.48</v>
      </c>
    </row>
    <row r="29" spans="1:5" ht="22.5" customHeight="1">
      <c r="A29" s="193">
        <v>24</v>
      </c>
      <c r="B29" s="171" t="s">
        <v>174</v>
      </c>
      <c r="C29" s="172">
        <v>10000</v>
      </c>
      <c r="D29" s="165">
        <f t="shared" si="0"/>
        <v>0</v>
      </c>
      <c r="E29" s="174">
        <v>10000</v>
      </c>
    </row>
    <row r="30" spans="1:5" ht="15.75">
      <c r="A30" s="193">
        <v>25</v>
      </c>
      <c r="B30" s="171" t="s">
        <v>204</v>
      </c>
      <c r="C30" s="172">
        <v>10000</v>
      </c>
      <c r="D30" s="165">
        <f t="shared" si="0"/>
        <v>0</v>
      </c>
      <c r="E30" s="174">
        <v>10000</v>
      </c>
    </row>
    <row r="31" spans="1:5" ht="15.75">
      <c r="A31" s="193">
        <v>26</v>
      </c>
      <c r="B31" s="171" t="s">
        <v>196</v>
      </c>
      <c r="C31" s="184">
        <v>0</v>
      </c>
      <c r="D31" s="167">
        <f t="shared" si="0"/>
        <v>0</v>
      </c>
      <c r="E31" s="178">
        <v>0</v>
      </c>
    </row>
    <row r="32" spans="1:5" ht="78.75">
      <c r="A32" s="193">
        <v>27</v>
      </c>
      <c r="B32" s="185" t="s">
        <v>205</v>
      </c>
      <c r="C32" s="186">
        <v>22900.175</v>
      </c>
      <c r="D32" s="157">
        <f t="shared" si="0"/>
        <v>2810.875</v>
      </c>
      <c r="E32" s="180">
        <v>25711.05</v>
      </c>
    </row>
    <row r="33" spans="1:5" ht="15.75">
      <c r="A33" s="193">
        <v>28</v>
      </c>
      <c r="B33" s="187" t="s">
        <v>184</v>
      </c>
      <c r="C33" s="181">
        <v>0</v>
      </c>
      <c r="D33" s="157">
        <f t="shared" si="0"/>
        <v>0</v>
      </c>
      <c r="E33" s="188">
        <v>0</v>
      </c>
    </row>
    <row r="34" spans="1:5" ht="15.75">
      <c r="A34" s="193">
        <v>29</v>
      </c>
      <c r="B34" s="189" t="s">
        <v>206</v>
      </c>
      <c r="C34" s="181">
        <v>0</v>
      </c>
      <c r="D34" s="157">
        <f t="shared" si="0"/>
        <v>0</v>
      </c>
      <c r="E34" s="188">
        <v>0</v>
      </c>
    </row>
    <row r="35" spans="1:5" ht="15.75">
      <c r="A35" s="193">
        <v>30</v>
      </c>
      <c r="B35" s="189" t="s">
        <v>207</v>
      </c>
      <c r="C35" s="181">
        <v>0</v>
      </c>
      <c r="D35" s="157">
        <f t="shared" si="0"/>
        <v>0</v>
      </c>
      <c r="E35" s="188">
        <v>0</v>
      </c>
    </row>
    <row r="36" spans="1:5" ht="15.75">
      <c r="A36" s="193">
        <v>31</v>
      </c>
      <c r="B36" s="190" t="s">
        <v>208</v>
      </c>
      <c r="C36" s="181">
        <v>0</v>
      </c>
      <c r="D36" s="157">
        <f t="shared" si="0"/>
        <v>0</v>
      </c>
      <c r="E36" s="188">
        <v>0</v>
      </c>
    </row>
    <row r="37" spans="1:5" ht="63">
      <c r="A37" s="193">
        <v>32</v>
      </c>
      <c r="B37" s="187" t="s">
        <v>209</v>
      </c>
      <c r="C37" s="181">
        <v>0</v>
      </c>
      <c r="D37" s="157">
        <f t="shared" si="0"/>
        <v>0</v>
      </c>
      <c r="E37" s="188">
        <v>0</v>
      </c>
    </row>
    <row r="38" spans="1:5" ht="15.75">
      <c r="A38" s="193">
        <v>33</v>
      </c>
      <c r="B38" s="189" t="s">
        <v>210</v>
      </c>
      <c r="C38" s="186">
        <v>10500</v>
      </c>
      <c r="D38" s="157">
        <f t="shared" si="0"/>
        <v>0</v>
      </c>
      <c r="E38" s="180">
        <v>10500</v>
      </c>
    </row>
    <row r="39" spans="1:5" ht="31.5">
      <c r="A39" s="193">
        <v>34</v>
      </c>
      <c r="B39" s="189" t="s">
        <v>195</v>
      </c>
      <c r="C39" s="186">
        <v>4500</v>
      </c>
      <c r="D39" s="157">
        <f t="shared" si="0"/>
        <v>0</v>
      </c>
      <c r="E39" s="180">
        <v>4500</v>
      </c>
    </row>
    <row r="40" spans="1:5" ht="15.75">
      <c r="A40" s="193">
        <v>35</v>
      </c>
      <c r="B40" s="192" t="s">
        <v>187</v>
      </c>
      <c r="C40" s="181">
        <v>0</v>
      </c>
      <c r="D40" s="157">
        <f t="shared" si="0"/>
        <v>0</v>
      </c>
      <c r="E40" s="188">
        <v>0</v>
      </c>
    </row>
    <row r="41" spans="1:5" ht="15.75">
      <c r="A41" s="191"/>
      <c r="B41" s="166" t="s">
        <v>127</v>
      </c>
      <c r="C41" s="162">
        <f>SUM(C6:C40)</f>
        <v>836943.4120000001</v>
      </c>
      <c r="D41" s="162">
        <f>SUM(D6:D40)</f>
        <v>1771623.0079999997</v>
      </c>
      <c r="E41" s="162">
        <f>SUM(E6:E40)</f>
        <v>2608566.4199999995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7.7109375" style="0" customWidth="1"/>
    <col min="2" max="2" width="32.140625" style="0" customWidth="1"/>
    <col min="3" max="3" width="18.421875" style="0" customWidth="1"/>
    <col min="4" max="4" width="16.8515625" style="0" customWidth="1"/>
    <col min="5" max="5" width="15.00390625" style="0" customWidth="1"/>
  </cols>
  <sheetData>
    <row r="2" spans="2:5" ht="61.5" customHeight="1">
      <c r="B2" s="206" t="s">
        <v>213</v>
      </c>
      <c r="C2" s="206"/>
      <c r="D2" s="206"/>
      <c r="E2" s="206"/>
    </row>
    <row r="3" spans="1:3" ht="15.75">
      <c r="A3" s="18"/>
      <c r="C3" s="55" t="s">
        <v>212</v>
      </c>
    </row>
    <row r="5" spans="1:5" ht="75" customHeight="1">
      <c r="A5" s="169" t="s">
        <v>0</v>
      </c>
      <c r="B5" s="151" t="s">
        <v>120</v>
      </c>
      <c r="C5" s="170" t="s">
        <v>177</v>
      </c>
      <c r="D5" s="151" t="s">
        <v>179</v>
      </c>
      <c r="E5" s="127" t="s">
        <v>178</v>
      </c>
    </row>
    <row r="6" spans="1:5" ht="15.75">
      <c r="A6" s="163">
        <v>1</v>
      </c>
      <c r="B6" s="219" t="s">
        <v>182</v>
      </c>
      <c r="C6" s="220">
        <v>234290.728</v>
      </c>
      <c r="D6" s="220">
        <v>745656.33</v>
      </c>
      <c r="E6" s="157">
        <f>D6-C6</f>
        <v>511365.60199999996</v>
      </c>
    </row>
    <row r="7" spans="1:5" ht="15.75">
      <c r="A7" s="163">
        <v>2</v>
      </c>
      <c r="B7" s="219" t="s">
        <v>164</v>
      </c>
      <c r="C7" s="220">
        <v>220185.735</v>
      </c>
      <c r="D7" s="220">
        <v>610028</v>
      </c>
      <c r="E7" s="157">
        <f aca="true" t="shared" si="0" ref="E7:E40">D7-C7</f>
        <v>389842.265</v>
      </c>
    </row>
    <row r="8" spans="1:5" ht="15.75">
      <c r="A8" s="163">
        <v>3</v>
      </c>
      <c r="B8" s="219" t="s">
        <v>95</v>
      </c>
      <c r="C8" s="220">
        <v>22166.75</v>
      </c>
      <c r="D8" s="220">
        <v>138682.27</v>
      </c>
      <c r="E8" s="157">
        <f t="shared" si="0"/>
        <v>116515.51999999999</v>
      </c>
    </row>
    <row r="9" spans="1:5" ht="15.75">
      <c r="A9" s="163">
        <v>4</v>
      </c>
      <c r="B9" s="219" t="s">
        <v>121</v>
      </c>
      <c r="C9" s="220">
        <v>38214</v>
      </c>
      <c r="D9" s="220">
        <v>92366.5</v>
      </c>
      <c r="E9" s="157">
        <f t="shared" si="0"/>
        <v>54152.5</v>
      </c>
    </row>
    <row r="10" spans="1:5" ht="31.5">
      <c r="A10" s="163">
        <v>5</v>
      </c>
      <c r="B10" s="219" t="s">
        <v>197</v>
      </c>
      <c r="C10" s="220">
        <v>8750</v>
      </c>
      <c r="D10" s="220">
        <v>69674.4</v>
      </c>
      <c r="E10" s="157">
        <f t="shared" si="0"/>
        <v>60924.399999999994</v>
      </c>
    </row>
    <row r="11" spans="1:5" ht="15.75">
      <c r="A11" s="163">
        <v>6</v>
      </c>
      <c r="B11" s="219" t="s">
        <v>93</v>
      </c>
      <c r="C11" s="220">
        <v>31288.557</v>
      </c>
      <c r="D11" s="220">
        <v>181881.65</v>
      </c>
      <c r="E11" s="157">
        <f t="shared" si="0"/>
        <v>150593.093</v>
      </c>
    </row>
    <row r="12" spans="1:5" ht="15.75">
      <c r="A12" s="163">
        <v>7</v>
      </c>
      <c r="B12" s="219" t="s">
        <v>92</v>
      </c>
      <c r="C12" s="220">
        <v>43311.567</v>
      </c>
      <c r="D12" s="220">
        <v>64511.56</v>
      </c>
      <c r="E12" s="157">
        <f t="shared" si="0"/>
        <v>21199.992999999995</v>
      </c>
    </row>
    <row r="13" spans="1:5" ht="15.75">
      <c r="A13" s="163">
        <v>8</v>
      </c>
      <c r="B13" s="219" t="s">
        <v>198</v>
      </c>
      <c r="C13" s="220">
        <v>40180</v>
      </c>
      <c r="D13" s="220">
        <v>69704.54</v>
      </c>
      <c r="E13" s="157">
        <f t="shared" si="0"/>
        <v>29524.539999999994</v>
      </c>
    </row>
    <row r="14" spans="1:5" ht="47.25">
      <c r="A14" s="163">
        <v>9</v>
      </c>
      <c r="B14" s="219" t="s">
        <v>199</v>
      </c>
      <c r="C14" s="220">
        <v>0</v>
      </c>
      <c r="D14" s="220">
        <v>22610</v>
      </c>
      <c r="E14" s="157">
        <f t="shared" si="0"/>
        <v>22610</v>
      </c>
    </row>
    <row r="15" spans="1:5" ht="15.75">
      <c r="A15" s="163">
        <v>10</v>
      </c>
      <c r="B15" s="219" t="s">
        <v>108</v>
      </c>
      <c r="C15" s="220">
        <v>32742.4</v>
      </c>
      <c r="D15" s="220">
        <v>218509.13</v>
      </c>
      <c r="E15" s="157">
        <f t="shared" si="0"/>
        <v>185766.73</v>
      </c>
    </row>
    <row r="16" spans="1:5" ht="15.75">
      <c r="A16" s="163">
        <v>11</v>
      </c>
      <c r="B16" s="219" t="s">
        <v>167</v>
      </c>
      <c r="C16" s="220">
        <v>0</v>
      </c>
      <c r="D16" s="220">
        <v>10882.21</v>
      </c>
      <c r="E16" s="157">
        <f t="shared" si="0"/>
        <v>10882.21</v>
      </c>
    </row>
    <row r="17" spans="1:5" ht="15.75">
      <c r="A17" s="163">
        <v>12</v>
      </c>
      <c r="B17" s="219" t="s">
        <v>123</v>
      </c>
      <c r="C17" s="220">
        <v>24412</v>
      </c>
      <c r="D17" s="220">
        <v>51374.5</v>
      </c>
      <c r="E17" s="157">
        <f t="shared" si="0"/>
        <v>26962.5</v>
      </c>
    </row>
    <row r="18" spans="1:5" ht="15.75">
      <c r="A18" s="163">
        <v>13</v>
      </c>
      <c r="B18" s="219" t="s">
        <v>200</v>
      </c>
      <c r="C18" s="220">
        <v>0</v>
      </c>
      <c r="D18" s="220">
        <v>3500</v>
      </c>
      <c r="E18" s="157">
        <f t="shared" si="0"/>
        <v>3500</v>
      </c>
    </row>
    <row r="19" spans="1:5" ht="15.75">
      <c r="A19" s="163">
        <v>14</v>
      </c>
      <c r="B19" s="219" t="s">
        <v>155</v>
      </c>
      <c r="C19" s="152">
        <v>66106.5</v>
      </c>
      <c r="D19" s="220">
        <v>85446.5</v>
      </c>
      <c r="E19" s="157">
        <f t="shared" si="0"/>
        <v>19340</v>
      </c>
    </row>
    <row r="20" spans="1:5" ht="31.5">
      <c r="A20" s="163">
        <v>15</v>
      </c>
      <c r="B20" s="219" t="s">
        <v>201</v>
      </c>
      <c r="C20" s="220">
        <v>25800</v>
      </c>
      <c r="D20" s="220">
        <v>28800</v>
      </c>
      <c r="E20" s="157">
        <f t="shared" si="0"/>
        <v>3000</v>
      </c>
    </row>
    <row r="21" spans="1:5" ht="15.75">
      <c r="A21" s="163">
        <v>16</v>
      </c>
      <c r="B21" s="219" t="s">
        <v>202</v>
      </c>
      <c r="C21" s="220">
        <v>973</v>
      </c>
      <c r="D21" s="220">
        <v>66662</v>
      </c>
      <c r="E21" s="157">
        <f t="shared" si="0"/>
        <v>65689</v>
      </c>
    </row>
    <row r="22" spans="1:5" ht="15.75">
      <c r="A22" s="163">
        <v>17</v>
      </c>
      <c r="B22" s="219" t="s">
        <v>110</v>
      </c>
      <c r="C22" s="220">
        <v>0</v>
      </c>
      <c r="D22" s="220">
        <v>34292.17</v>
      </c>
      <c r="E22" s="157">
        <f t="shared" si="0"/>
        <v>34292.17</v>
      </c>
    </row>
    <row r="23" spans="1:5" ht="15.75">
      <c r="A23" s="163">
        <v>18</v>
      </c>
      <c r="B23" s="219" t="s">
        <v>203</v>
      </c>
      <c r="C23" s="220">
        <v>0</v>
      </c>
      <c r="D23" s="220">
        <v>125001</v>
      </c>
      <c r="E23" s="157">
        <f t="shared" si="0"/>
        <v>125001</v>
      </c>
    </row>
    <row r="24" spans="1:5" ht="15.75">
      <c r="A24" s="163">
        <v>19</v>
      </c>
      <c r="B24" s="219" t="s">
        <v>99</v>
      </c>
      <c r="C24" s="220">
        <v>0</v>
      </c>
      <c r="D24" s="220">
        <v>0</v>
      </c>
      <c r="E24" s="157">
        <f t="shared" si="0"/>
        <v>0</v>
      </c>
    </row>
    <row r="25" spans="1:5" ht="15.75">
      <c r="A25" s="163">
        <v>20</v>
      </c>
      <c r="B25" s="219" t="s">
        <v>172</v>
      </c>
      <c r="C25" s="220">
        <v>0</v>
      </c>
      <c r="D25" s="220">
        <v>13054</v>
      </c>
      <c r="E25" s="157">
        <f t="shared" si="0"/>
        <v>13054</v>
      </c>
    </row>
    <row r="26" spans="1:5" ht="15.75">
      <c r="A26" s="163">
        <v>21</v>
      </c>
      <c r="B26" s="219" t="s">
        <v>190</v>
      </c>
      <c r="C26" s="220">
        <v>0</v>
      </c>
      <c r="D26" s="220">
        <v>0</v>
      </c>
      <c r="E26" s="157">
        <f t="shared" si="0"/>
        <v>0</v>
      </c>
    </row>
    <row r="27" spans="1:5" ht="15.75">
      <c r="A27" s="163">
        <v>22</v>
      </c>
      <c r="B27" s="219" t="s">
        <v>94</v>
      </c>
      <c r="C27" s="220">
        <v>0</v>
      </c>
      <c r="D27" s="220">
        <v>6420.13</v>
      </c>
      <c r="E27" s="157">
        <f t="shared" si="0"/>
        <v>6420.13</v>
      </c>
    </row>
    <row r="28" spans="1:5" ht="31.5">
      <c r="A28" s="163">
        <v>23</v>
      </c>
      <c r="B28" s="219" t="s">
        <v>56</v>
      </c>
      <c r="C28" s="220">
        <v>0</v>
      </c>
      <c r="D28" s="220">
        <v>5177.48</v>
      </c>
      <c r="E28" s="157">
        <f t="shared" si="0"/>
        <v>5177.48</v>
      </c>
    </row>
    <row r="29" spans="1:5" ht="22.5" customHeight="1">
      <c r="A29" s="163">
        <v>24</v>
      </c>
      <c r="B29" s="219" t="s">
        <v>174</v>
      </c>
      <c r="C29" s="220">
        <v>10000</v>
      </c>
      <c r="D29" s="220">
        <v>10000</v>
      </c>
      <c r="E29" s="157">
        <f t="shared" si="0"/>
        <v>0</v>
      </c>
    </row>
    <row r="30" spans="1:5" ht="15.75">
      <c r="A30" s="163">
        <v>25</v>
      </c>
      <c r="B30" s="219" t="s">
        <v>204</v>
      </c>
      <c r="C30" s="220">
        <v>10000</v>
      </c>
      <c r="D30" s="220">
        <v>10000</v>
      </c>
      <c r="E30" s="157">
        <f t="shared" si="0"/>
        <v>0</v>
      </c>
    </row>
    <row r="31" spans="1:5" ht="15.75">
      <c r="A31" s="163">
        <v>26</v>
      </c>
      <c r="B31" s="219" t="s">
        <v>196</v>
      </c>
      <c r="C31" s="220">
        <v>0</v>
      </c>
      <c r="D31" s="220">
        <v>0</v>
      </c>
      <c r="E31" s="157">
        <f t="shared" si="0"/>
        <v>0</v>
      </c>
    </row>
    <row r="32" spans="1:5" ht="94.5">
      <c r="A32" s="163">
        <v>27</v>
      </c>
      <c r="B32" s="219" t="s">
        <v>205</v>
      </c>
      <c r="C32" s="220">
        <v>30162.221</v>
      </c>
      <c r="D32" s="220">
        <v>34733.56</v>
      </c>
      <c r="E32" s="157">
        <f t="shared" si="0"/>
        <v>4571.338999999996</v>
      </c>
    </row>
    <row r="33" spans="1:5" ht="31.5">
      <c r="A33" s="163">
        <v>28</v>
      </c>
      <c r="B33" s="219" t="s">
        <v>184</v>
      </c>
      <c r="C33" s="220">
        <v>0</v>
      </c>
      <c r="D33" s="220">
        <v>0</v>
      </c>
      <c r="E33" s="157">
        <f t="shared" si="0"/>
        <v>0</v>
      </c>
    </row>
    <row r="34" spans="1:5" ht="31.5">
      <c r="A34" s="163">
        <v>29</v>
      </c>
      <c r="B34" s="219" t="s">
        <v>206</v>
      </c>
      <c r="C34" s="220">
        <v>0</v>
      </c>
      <c r="D34" s="220">
        <v>0</v>
      </c>
      <c r="E34" s="157">
        <f t="shared" si="0"/>
        <v>0</v>
      </c>
    </row>
    <row r="35" spans="1:5" ht="31.5">
      <c r="A35" s="163">
        <v>30</v>
      </c>
      <c r="B35" s="219" t="s">
        <v>207</v>
      </c>
      <c r="C35" s="220">
        <v>0</v>
      </c>
      <c r="D35" s="220">
        <v>0</v>
      </c>
      <c r="E35" s="157">
        <f t="shared" si="0"/>
        <v>0</v>
      </c>
    </row>
    <row r="36" spans="1:5" ht="15.75">
      <c r="A36" s="163">
        <v>31</v>
      </c>
      <c r="B36" s="219" t="s">
        <v>208</v>
      </c>
      <c r="C36" s="220">
        <v>0</v>
      </c>
      <c r="D36" s="220">
        <v>0</v>
      </c>
      <c r="E36" s="157">
        <f t="shared" si="0"/>
        <v>0</v>
      </c>
    </row>
    <row r="37" spans="1:5" ht="78.75">
      <c r="A37" s="163">
        <v>32</v>
      </c>
      <c r="B37" s="219" t="s">
        <v>209</v>
      </c>
      <c r="C37" s="220">
        <v>0</v>
      </c>
      <c r="D37" s="220">
        <v>0</v>
      </c>
      <c r="E37" s="157">
        <f t="shared" si="0"/>
        <v>0</v>
      </c>
    </row>
    <row r="38" spans="1:5" ht="31.5">
      <c r="A38" s="163">
        <v>33</v>
      </c>
      <c r="B38" s="219" t="s">
        <v>210</v>
      </c>
      <c r="C38" s="220">
        <v>10500</v>
      </c>
      <c r="D38" s="220">
        <v>10500</v>
      </c>
      <c r="E38" s="157">
        <f t="shared" si="0"/>
        <v>0</v>
      </c>
    </row>
    <row r="39" spans="1:5" ht="47.25">
      <c r="A39" s="163">
        <v>34</v>
      </c>
      <c r="B39" s="219" t="s">
        <v>195</v>
      </c>
      <c r="C39" s="220">
        <v>4500</v>
      </c>
      <c r="D39" s="220">
        <v>4500</v>
      </c>
      <c r="E39" s="157">
        <f t="shared" si="0"/>
        <v>0</v>
      </c>
    </row>
    <row r="40" spans="1:5" ht="31.5">
      <c r="A40" s="163">
        <v>35</v>
      </c>
      <c r="B40" s="219" t="s">
        <v>187</v>
      </c>
      <c r="C40" s="220">
        <v>0</v>
      </c>
      <c r="D40" s="220">
        <v>0</v>
      </c>
      <c r="E40" s="157">
        <f t="shared" si="0"/>
        <v>0</v>
      </c>
    </row>
    <row r="41" spans="1:5" ht="15.75">
      <c r="A41" s="163"/>
      <c r="B41" s="162" t="s">
        <v>127</v>
      </c>
      <c r="C41" s="162">
        <f>SUM(C6:C40)</f>
        <v>853583.4580000001</v>
      </c>
      <c r="D41" s="162">
        <f>SUM(D6:D40)</f>
        <v>2713967.9299999997</v>
      </c>
      <c r="E41" s="162">
        <f>SUM(E6:E40)</f>
        <v>1860384.4719999996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4">
      <selection activeCell="C28" sqref="C28"/>
    </sheetView>
  </sheetViews>
  <sheetFormatPr defaultColWidth="9.140625" defaultRowHeight="15"/>
  <cols>
    <col min="2" max="2" width="27.57421875" style="0" customWidth="1"/>
    <col min="3" max="3" width="19.57421875" style="0" customWidth="1"/>
    <col min="4" max="4" width="18.28125" style="0" customWidth="1"/>
    <col min="5" max="5" width="19.140625" style="0" customWidth="1"/>
  </cols>
  <sheetData>
    <row r="2" spans="1:5" ht="18.75">
      <c r="A2" s="207"/>
      <c r="B2" s="208"/>
      <c r="C2" s="208"/>
      <c r="D2" s="208"/>
      <c r="E2" s="209"/>
    </row>
    <row r="3" spans="1:5" ht="61.5" customHeight="1">
      <c r="A3" s="206" t="s">
        <v>74</v>
      </c>
      <c r="B3" s="206"/>
      <c r="C3" s="206"/>
      <c r="D3" s="206"/>
      <c r="E3" s="206"/>
    </row>
    <row r="4" spans="1:5" ht="15.75">
      <c r="A4" s="18"/>
      <c r="C4" s="19" t="s">
        <v>75</v>
      </c>
      <c r="D4" s="18"/>
      <c r="E4" s="18"/>
    </row>
    <row r="5" spans="1:5" ht="15.75">
      <c r="A5" s="18"/>
      <c r="B5" s="18"/>
      <c r="C5" s="18"/>
      <c r="D5" s="18"/>
      <c r="E5" s="18"/>
    </row>
    <row r="6" spans="1:5" ht="15" customHeight="1">
      <c r="A6" s="202" t="s">
        <v>0</v>
      </c>
      <c r="B6" s="202" t="s">
        <v>52</v>
      </c>
      <c r="C6" s="202" t="s">
        <v>69</v>
      </c>
      <c r="D6" s="204" t="s">
        <v>70</v>
      </c>
      <c r="E6" s="210" t="s">
        <v>73</v>
      </c>
    </row>
    <row r="7" spans="1:5" ht="54" customHeight="1">
      <c r="A7" s="202"/>
      <c r="B7" s="202"/>
      <c r="C7" s="202"/>
      <c r="D7" s="205"/>
      <c r="E7" s="212"/>
    </row>
    <row r="8" spans="1:5" ht="15">
      <c r="A8" s="20">
        <v>1</v>
      </c>
      <c r="B8" s="21" t="s">
        <v>54</v>
      </c>
      <c r="C8" s="22">
        <f>D8+E8</f>
        <v>140416792.8</v>
      </c>
      <c r="D8" s="29">
        <f>1610000+1872655+2392700+8874735</f>
        <v>14750090</v>
      </c>
      <c r="E8" s="31">
        <v>125666702.8</v>
      </c>
    </row>
    <row r="9" spans="1:5" ht="15">
      <c r="A9" s="20">
        <v>2</v>
      </c>
      <c r="B9" s="21" t="s">
        <v>72</v>
      </c>
      <c r="C9" s="22">
        <f aca="true" t="shared" si="0" ref="C9:C20">D9+E9</f>
        <v>55514000</v>
      </c>
      <c r="D9" s="29">
        <f>6304000+14000000</f>
        <v>20304000</v>
      </c>
      <c r="E9" s="31">
        <v>35210000</v>
      </c>
    </row>
    <row r="10" spans="1:5" ht="30">
      <c r="A10" s="20">
        <v>3</v>
      </c>
      <c r="B10" s="21" t="s">
        <v>56</v>
      </c>
      <c r="C10" s="22">
        <f t="shared" si="0"/>
        <v>7000000</v>
      </c>
      <c r="D10" s="29">
        <v>0</v>
      </c>
      <c r="E10" s="31">
        <v>7000000</v>
      </c>
    </row>
    <row r="11" spans="1:5" ht="15">
      <c r="A11" s="20">
        <v>4</v>
      </c>
      <c r="B11" s="21" t="s">
        <v>57</v>
      </c>
      <c r="C11" s="22">
        <f t="shared" si="0"/>
        <v>0</v>
      </c>
      <c r="D11" s="29">
        <v>0</v>
      </c>
      <c r="E11" s="32">
        <v>0</v>
      </c>
    </row>
    <row r="12" spans="1:5" ht="15">
      <c r="A12" s="20">
        <v>5</v>
      </c>
      <c r="B12" s="21" t="s">
        <v>58</v>
      </c>
      <c r="C12" s="22">
        <f t="shared" si="0"/>
        <v>620125</v>
      </c>
      <c r="D12" s="29">
        <v>620125</v>
      </c>
      <c r="E12" s="32">
        <v>0</v>
      </c>
    </row>
    <row r="13" spans="1:5" ht="30">
      <c r="A13" s="20">
        <v>6</v>
      </c>
      <c r="B13" s="21" t="s">
        <v>59</v>
      </c>
      <c r="C13" s="22">
        <f t="shared" si="0"/>
        <v>24292166</v>
      </c>
      <c r="D13" s="29">
        <v>0</v>
      </c>
      <c r="E13" s="31">
        <v>24292166</v>
      </c>
    </row>
    <row r="14" spans="1:5" ht="30">
      <c r="A14" s="20">
        <v>7</v>
      </c>
      <c r="B14" s="21" t="s">
        <v>60</v>
      </c>
      <c r="C14" s="22">
        <f t="shared" si="0"/>
        <v>11796075</v>
      </c>
      <c r="D14" s="29">
        <v>0</v>
      </c>
      <c r="E14" s="31">
        <v>11796075</v>
      </c>
    </row>
    <row r="15" spans="1:5" ht="15">
      <c r="A15" s="20">
        <v>8</v>
      </c>
      <c r="B15" s="21" t="s">
        <v>61</v>
      </c>
      <c r="C15" s="22">
        <f t="shared" si="0"/>
        <v>8143000</v>
      </c>
      <c r="D15" s="29">
        <v>0</v>
      </c>
      <c r="E15" s="31">
        <v>8143000</v>
      </c>
    </row>
    <row r="16" spans="1:5" ht="15">
      <c r="A16" s="20">
        <v>9</v>
      </c>
      <c r="B16" s="21" t="s">
        <v>62</v>
      </c>
      <c r="C16" s="22">
        <f t="shared" si="0"/>
        <v>153448919</v>
      </c>
      <c r="D16" s="29">
        <f>4750000+4800000</f>
        <v>9550000</v>
      </c>
      <c r="E16" s="31">
        <v>143898919</v>
      </c>
    </row>
    <row r="17" spans="1:5" ht="15">
      <c r="A17" s="20">
        <v>10</v>
      </c>
      <c r="B17" s="21" t="s">
        <v>63</v>
      </c>
      <c r="C17" s="22">
        <f t="shared" si="0"/>
        <v>103795000</v>
      </c>
      <c r="D17" s="29">
        <f>7000000+1260000+1650000+8900000</f>
        <v>18810000</v>
      </c>
      <c r="E17" s="31">
        <v>84985000</v>
      </c>
    </row>
    <row r="18" spans="1:5" ht="15">
      <c r="A18" s="20">
        <v>11</v>
      </c>
      <c r="B18" s="28" t="s">
        <v>64</v>
      </c>
      <c r="C18" s="22">
        <f t="shared" si="0"/>
        <v>0</v>
      </c>
      <c r="D18" s="29">
        <v>0</v>
      </c>
      <c r="E18" s="32">
        <v>0</v>
      </c>
    </row>
    <row r="19" spans="1:5" ht="15">
      <c r="A19" s="20">
        <v>12</v>
      </c>
      <c r="B19" s="28" t="s">
        <v>65</v>
      </c>
      <c r="C19" s="22">
        <f t="shared" si="0"/>
        <v>23740000</v>
      </c>
      <c r="D19" s="29">
        <v>7000000</v>
      </c>
      <c r="E19" s="31">
        <v>16740000</v>
      </c>
    </row>
    <row r="20" spans="1:5" ht="15">
      <c r="A20" s="20">
        <v>13</v>
      </c>
      <c r="B20" s="28" t="s">
        <v>66</v>
      </c>
      <c r="C20" s="22">
        <f t="shared" si="0"/>
        <v>2855900</v>
      </c>
      <c r="D20" s="29">
        <v>0</v>
      </c>
      <c r="E20" s="31">
        <v>2855900</v>
      </c>
    </row>
    <row r="21" spans="1:5" ht="15">
      <c r="A21" s="20">
        <v>14</v>
      </c>
      <c r="B21" s="28" t="s">
        <v>76</v>
      </c>
      <c r="C21" s="22">
        <v>0</v>
      </c>
      <c r="D21" s="29">
        <v>0</v>
      </c>
      <c r="E21" s="31">
        <v>0</v>
      </c>
    </row>
    <row r="22" spans="1:5" ht="15">
      <c r="A22" s="20">
        <v>15</v>
      </c>
      <c r="B22" s="28" t="s">
        <v>77</v>
      </c>
      <c r="C22" s="22">
        <v>0</v>
      </c>
      <c r="D22" s="29">
        <v>0</v>
      </c>
      <c r="E22" s="31">
        <v>0</v>
      </c>
    </row>
    <row r="23" spans="1:5" ht="15.75">
      <c r="A23" s="202" t="s">
        <v>67</v>
      </c>
      <c r="B23" s="202"/>
      <c r="C23" s="23">
        <f>SUM(C8:C20)</f>
        <v>531621977.8</v>
      </c>
      <c r="D23" s="30">
        <f>SUM(D8:D22)</f>
        <v>71034215</v>
      </c>
      <c r="E23" s="23">
        <f>SUM(E8:E22)</f>
        <v>460587762.8</v>
      </c>
    </row>
    <row r="24" spans="1:5" ht="15.75">
      <c r="A24" s="24"/>
      <c r="B24" s="24"/>
      <c r="C24" s="25"/>
      <c r="D24" s="25"/>
      <c r="E24" s="26"/>
    </row>
    <row r="25" spans="1:5" ht="15.75">
      <c r="A25" s="24"/>
      <c r="B25" s="24"/>
      <c r="C25" s="25"/>
      <c r="D25" s="25"/>
      <c r="E25" s="26"/>
    </row>
    <row r="26" spans="1:5" ht="15.75">
      <c r="A26" s="203" t="s">
        <v>78</v>
      </c>
      <c r="B26" s="203"/>
      <c r="C26" s="203"/>
      <c r="D26" s="203"/>
      <c r="E26" s="203"/>
    </row>
  </sheetData>
  <sheetProtection/>
  <mergeCells count="9">
    <mergeCell ref="A23:B23"/>
    <mergeCell ref="A26:E26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4">
      <selection activeCell="H14" sqref="H14"/>
    </sheetView>
  </sheetViews>
  <sheetFormatPr defaultColWidth="9.140625" defaultRowHeight="15"/>
  <cols>
    <col min="2" max="2" width="27.57421875" style="0" customWidth="1"/>
    <col min="3" max="3" width="19.57421875" style="0" customWidth="1"/>
    <col min="4" max="4" width="18.28125" style="0" customWidth="1"/>
    <col min="5" max="5" width="19.140625" style="0" customWidth="1"/>
  </cols>
  <sheetData>
    <row r="2" spans="1:5" ht="18.75">
      <c r="A2" s="207"/>
      <c r="B2" s="208"/>
      <c r="C2" s="208"/>
      <c r="D2" s="208"/>
      <c r="E2" s="209"/>
    </row>
    <row r="3" spans="1:5" ht="61.5" customHeight="1">
      <c r="A3" s="206" t="s">
        <v>74</v>
      </c>
      <c r="B3" s="206"/>
      <c r="C3" s="206"/>
      <c r="D3" s="206"/>
      <c r="E3" s="206"/>
    </row>
    <row r="4" spans="1:5" ht="15.75">
      <c r="A4" s="18"/>
      <c r="C4" s="19" t="s">
        <v>80</v>
      </c>
      <c r="D4" s="18"/>
      <c r="E4" s="18"/>
    </row>
    <row r="5" spans="1:5" ht="15.75">
      <c r="A5" s="18"/>
      <c r="B5" s="18"/>
      <c r="C5" s="18"/>
      <c r="D5" s="18"/>
      <c r="E5" s="18"/>
    </row>
    <row r="6" spans="1:5" ht="15" customHeight="1">
      <c r="A6" s="202" t="s">
        <v>0</v>
      </c>
      <c r="B6" s="202" t="s">
        <v>52</v>
      </c>
      <c r="C6" s="202" t="s">
        <v>69</v>
      </c>
      <c r="D6" s="204" t="s">
        <v>70</v>
      </c>
      <c r="E6" s="210" t="s">
        <v>73</v>
      </c>
    </row>
    <row r="7" spans="1:5" ht="54" customHeight="1">
      <c r="A7" s="202"/>
      <c r="B7" s="202"/>
      <c r="C7" s="202"/>
      <c r="D7" s="205"/>
      <c r="E7" s="212"/>
    </row>
    <row r="8" spans="1:5" ht="15">
      <c r="A8" s="20">
        <v>1</v>
      </c>
      <c r="B8" s="21" t="s">
        <v>54</v>
      </c>
      <c r="C8" s="22">
        <f>D8+E8</f>
        <v>140416792.84</v>
      </c>
      <c r="D8" s="36">
        <v>21750090</v>
      </c>
      <c r="E8" s="33">
        <v>118666702.84</v>
      </c>
    </row>
    <row r="9" spans="1:5" ht="15">
      <c r="A9" s="20">
        <v>2</v>
      </c>
      <c r="B9" s="21" t="s">
        <v>72</v>
      </c>
      <c r="C9" s="22">
        <f aca="true" t="shared" si="0" ref="C9:C22">D9+E9</f>
        <v>55514000</v>
      </c>
      <c r="D9" s="36">
        <v>27304000</v>
      </c>
      <c r="E9" s="33">
        <v>28210000</v>
      </c>
    </row>
    <row r="10" spans="1:5" ht="30">
      <c r="A10" s="20">
        <v>3</v>
      </c>
      <c r="B10" s="21" t="s">
        <v>56</v>
      </c>
      <c r="C10" s="22">
        <f t="shared" si="0"/>
        <v>7000000</v>
      </c>
      <c r="D10" s="36">
        <v>0</v>
      </c>
      <c r="E10" s="33">
        <v>7000000</v>
      </c>
    </row>
    <row r="11" spans="1:5" ht="15">
      <c r="A11" s="20">
        <v>4</v>
      </c>
      <c r="B11" s="21" t="s">
        <v>57</v>
      </c>
      <c r="C11" s="22">
        <f t="shared" si="0"/>
        <v>0</v>
      </c>
      <c r="D11" s="36">
        <v>0</v>
      </c>
      <c r="E11" s="34">
        <v>0</v>
      </c>
    </row>
    <row r="12" spans="1:5" ht="15">
      <c r="A12" s="20">
        <v>5</v>
      </c>
      <c r="B12" s="21" t="s">
        <v>58</v>
      </c>
      <c r="C12" s="22">
        <f t="shared" si="0"/>
        <v>620125</v>
      </c>
      <c r="D12" s="36">
        <v>620125</v>
      </c>
      <c r="E12" s="34">
        <v>0</v>
      </c>
    </row>
    <row r="13" spans="1:5" ht="30">
      <c r="A13" s="20">
        <v>6</v>
      </c>
      <c r="B13" s="21" t="s">
        <v>59</v>
      </c>
      <c r="C13" s="22">
        <f t="shared" si="0"/>
        <v>24292166</v>
      </c>
      <c r="D13" s="36">
        <v>1000000</v>
      </c>
      <c r="E13" s="33">
        <v>23292166</v>
      </c>
    </row>
    <row r="14" spans="1:5" ht="30">
      <c r="A14" s="20">
        <v>7</v>
      </c>
      <c r="B14" s="21" t="s">
        <v>60</v>
      </c>
      <c r="C14" s="22">
        <f t="shared" si="0"/>
        <v>21766975</v>
      </c>
      <c r="D14" s="36">
        <v>6756225</v>
      </c>
      <c r="E14" s="33">
        <v>15010750</v>
      </c>
    </row>
    <row r="15" spans="1:5" ht="15">
      <c r="A15" s="20">
        <v>8</v>
      </c>
      <c r="B15" s="21" t="s">
        <v>61</v>
      </c>
      <c r="C15" s="22">
        <f t="shared" si="0"/>
        <v>8143000</v>
      </c>
      <c r="D15" s="36">
        <v>0</v>
      </c>
      <c r="E15" s="33">
        <v>8143000</v>
      </c>
    </row>
    <row r="16" spans="1:5" ht="15">
      <c r="A16" s="20">
        <v>9</v>
      </c>
      <c r="B16" s="21" t="s">
        <v>62</v>
      </c>
      <c r="C16" s="22">
        <f t="shared" si="0"/>
        <v>182748919</v>
      </c>
      <c r="D16" s="36">
        <v>16760000</v>
      </c>
      <c r="E16" s="33">
        <v>165988919</v>
      </c>
    </row>
    <row r="17" spans="1:5" ht="15">
      <c r="A17" s="20">
        <v>10</v>
      </c>
      <c r="B17" s="21" t="s">
        <v>63</v>
      </c>
      <c r="C17" s="22">
        <f t="shared" si="0"/>
        <v>150004000</v>
      </c>
      <c r="D17" s="36">
        <v>23810000</v>
      </c>
      <c r="E17" s="33">
        <v>126194000</v>
      </c>
    </row>
    <row r="18" spans="1:5" ht="15">
      <c r="A18" s="20">
        <v>11</v>
      </c>
      <c r="B18" s="28" t="s">
        <v>64</v>
      </c>
      <c r="C18" s="22">
        <f t="shared" si="0"/>
        <v>6534424.66</v>
      </c>
      <c r="D18" s="36">
        <v>0</v>
      </c>
      <c r="E18" s="22">
        <v>6534424.66</v>
      </c>
    </row>
    <row r="19" spans="1:5" ht="15">
      <c r="A19" s="20">
        <v>12</v>
      </c>
      <c r="B19" s="28" t="s">
        <v>65</v>
      </c>
      <c r="C19" s="22">
        <f t="shared" si="0"/>
        <v>49290000</v>
      </c>
      <c r="D19" s="36">
        <v>10500000</v>
      </c>
      <c r="E19" s="35">
        <v>38790000</v>
      </c>
    </row>
    <row r="20" spans="1:5" ht="15">
      <c r="A20" s="20">
        <v>13</v>
      </c>
      <c r="B20" s="28" t="s">
        <v>66</v>
      </c>
      <c r="C20" s="22">
        <f t="shared" si="0"/>
        <v>61350450</v>
      </c>
      <c r="D20" s="36">
        <v>0</v>
      </c>
      <c r="E20" s="33">
        <v>61350450</v>
      </c>
    </row>
    <row r="21" spans="1:5" ht="15">
      <c r="A21" s="20">
        <v>14</v>
      </c>
      <c r="B21" s="28" t="s">
        <v>76</v>
      </c>
      <c r="C21" s="22">
        <f t="shared" si="0"/>
        <v>0</v>
      </c>
      <c r="D21" s="36">
        <v>0</v>
      </c>
      <c r="E21" s="33">
        <v>0</v>
      </c>
    </row>
    <row r="22" spans="1:5" ht="15">
      <c r="A22" s="20">
        <v>15</v>
      </c>
      <c r="B22" s="28" t="s">
        <v>77</v>
      </c>
      <c r="C22" s="22">
        <f t="shared" si="0"/>
        <v>0</v>
      </c>
      <c r="D22" s="36">
        <v>0</v>
      </c>
      <c r="E22" s="33">
        <v>0</v>
      </c>
    </row>
    <row r="23" spans="1:5" ht="15.75">
      <c r="A23" s="202" t="s">
        <v>67</v>
      </c>
      <c r="B23" s="202"/>
      <c r="C23" s="23">
        <f>SUM(C8:C20)</f>
        <v>707680852.5</v>
      </c>
      <c r="D23" s="30">
        <f>SUM(D8:D22)</f>
        <v>108500440</v>
      </c>
      <c r="E23" s="23">
        <f>SUM(E8:E22)</f>
        <v>599180412.5</v>
      </c>
    </row>
    <row r="24" spans="1:5" ht="15.75">
      <c r="A24" s="24"/>
      <c r="B24" s="24"/>
      <c r="C24" s="25"/>
      <c r="D24" s="25"/>
      <c r="E24" s="26"/>
    </row>
    <row r="25" spans="1:5" ht="15.75">
      <c r="A25" s="24"/>
      <c r="B25" s="24"/>
      <c r="C25" s="25"/>
      <c r="D25" s="25"/>
      <c r="E25" s="26"/>
    </row>
    <row r="26" spans="1:5" ht="15.75">
      <c r="A26" s="203" t="s">
        <v>79</v>
      </c>
      <c r="B26" s="203"/>
      <c r="C26" s="203"/>
      <c r="D26" s="203"/>
      <c r="E26" s="203"/>
    </row>
  </sheetData>
  <sheetProtection/>
  <mergeCells count="9">
    <mergeCell ref="A23:B23"/>
    <mergeCell ref="A26:E26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27.57421875" style="0" customWidth="1"/>
    <col min="3" max="3" width="19.57421875" style="0" customWidth="1"/>
    <col min="4" max="4" width="18.28125" style="0" customWidth="1"/>
    <col min="5" max="5" width="19.140625" style="0" customWidth="1"/>
  </cols>
  <sheetData>
    <row r="2" spans="1:5" ht="18.75">
      <c r="A2" s="207"/>
      <c r="B2" s="208"/>
      <c r="C2" s="208"/>
      <c r="D2" s="208"/>
      <c r="E2" s="209"/>
    </row>
    <row r="3" spans="1:5" ht="61.5" customHeight="1">
      <c r="A3" s="206" t="s">
        <v>74</v>
      </c>
      <c r="B3" s="206"/>
      <c r="C3" s="206"/>
      <c r="D3" s="206"/>
      <c r="E3" s="206"/>
    </row>
    <row r="4" spans="1:5" ht="15.75">
      <c r="A4" s="18"/>
      <c r="C4" s="19" t="s">
        <v>81</v>
      </c>
      <c r="D4" s="18"/>
      <c r="E4" s="18"/>
    </row>
    <row r="5" spans="1:5" ht="15.75">
      <c r="A5" s="18"/>
      <c r="B5" s="18"/>
      <c r="C5" s="18"/>
      <c r="D5" s="18"/>
      <c r="E5" s="18"/>
    </row>
    <row r="6" spans="1:5" ht="15" customHeight="1">
      <c r="A6" s="202" t="s">
        <v>0</v>
      </c>
      <c r="B6" s="202" t="s">
        <v>52</v>
      </c>
      <c r="C6" s="202" t="s">
        <v>69</v>
      </c>
      <c r="D6" s="213" t="s">
        <v>70</v>
      </c>
      <c r="E6" s="210" t="s">
        <v>73</v>
      </c>
    </row>
    <row r="7" spans="1:5" ht="54" customHeight="1">
      <c r="A7" s="202"/>
      <c r="B7" s="202"/>
      <c r="C7" s="202"/>
      <c r="D7" s="213"/>
      <c r="E7" s="211"/>
    </row>
    <row r="8" spans="1:5" ht="15">
      <c r="A8" s="20">
        <v>1</v>
      </c>
      <c r="B8" s="21" t="s">
        <v>54</v>
      </c>
      <c r="C8" s="22">
        <f>D8+E8</f>
        <v>140416792.76999998</v>
      </c>
      <c r="D8" s="22">
        <v>31552229.47</v>
      </c>
      <c r="E8" s="39">
        <v>108864563.3</v>
      </c>
    </row>
    <row r="9" spans="1:5" ht="15">
      <c r="A9" s="20">
        <v>2</v>
      </c>
      <c r="B9" s="40" t="s">
        <v>86</v>
      </c>
      <c r="C9" s="22">
        <f aca="true" t="shared" si="0" ref="C9:C26">D9+E9</f>
        <v>55514000</v>
      </c>
      <c r="D9" s="22">
        <v>27304000</v>
      </c>
      <c r="E9" s="39">
        <v>28210000</v>
      </c>
    </row>
    <row r="10" spans="1:5" ht="30">
      <c r="A10" s="20">
        <v>3</v>
      </c>
      <c r="B10" s="21" t="s">
        <v>56</v>
      </c>
      <c r="C10" s="22">
        <f t="shared" si="0"/>
        <v>7000000</v>
      </c>
      <c r="D10" s="22">
        <v>0</v>
      </c>
      <c r="E10" s="39">
        <v>7000000</v>
      </c>
    </row>
    <row r="11" spans="1:5" ht="15">
      <c r="A11" s="20">
        <v>4</v>
      </c>
      <c r="B11" s="21" t="s">
        <v>57</v>
      </c>
      <c r="C11" s="22">
        <f t="shared" si="0"/>
        <v>0</v>
      </c>
      <c r="D11" s="22">
        <v>0</v>
      </c>
      <c r="E11" s="39">
        <v>0</v>
      </c>
    </row>
    <row r="12" spans="1:5" ht="15">
      <c r="A12" s="20">
        <v>5</v>
      </c>
      <c r="B12" s="21" t="s">
        <v>58</v>
      </c>
      <c r="C12" s="22">
        <f t="shared" si="0"/>
        <v>620125</v>
      </c>
      <c r="D12" s="22">
        <v>620125</v>
      </c>
      <c r="E12" s="39">
        <v>0</v>
      </c>
    </row>
    <row r="13" spans="1:5" ht="30">
      <c r="A13" s="20">
        <v>6</v>
      </c>
      <c r="B13" s="21" t="s">
        <v>59</v>
      </c>
      <c r="C13" s="22">
        <f t="shared" si="0"/>
        <v>24292166</v>
      </c>
      <c r="D13" s="22">
        <v>1000000</v>
      </c>
      <c r="E13" s="39">
        <v>23292166</v>
      </c>
    </row>
    <row r="14" spans="1:5" ht="30">
      <c r="A14" s="20">
        <v>7</v>
      </c>
      <c r="B14" s="21" t="s">
        <v>60</v>
      </c>
      <c r="C14" s="22">
        <f t="shared" si="0"/>
        <v>22656325</v>
      </c>
      <c r="D14" s="22">
        <v>6756225</v>
      </c>
      <c r="E14" s="39">
        <v>15900100</v>
      </c>
    </row>
    <row r="15" spans="1:5" ht="15">
      <c r="A15" s="20">
        <v>8</v>
      </c>
      <c r="B15" s="21" t="s">
        <v>61</v>
      </c>
      <c r="C15" s="22">
        <f t="shared" si="0"/>
        <v>8143000</v>
      </c>
      <c r="D15" s="22">
        <v>1043000</v>
      </c>
      <c r="E15" s="39">
        <v>7100000</v>
      </c>
    </row>
    <row r="16" spans="1:5" ht="15">
      <c r="A16" s="20">
        <v>9</v>
      </c>
      <c r="B16" s="21" t="s">
        <v>62</v>
      </c>
      <c r="C16" s="22">
        <f t="shared" si="0"/>
        <v>217287919</v>
      </c>
      <c r="D16" s="22">
        <v>16760000</v>
      </c>
      <c r="E16" s="39">
        <v>200527919</v>
      </c>
    </row>
    <row r="17" spans="1:5" ht="15">
      <c r="A17" s="20">
        <v>10</v>
      </c>
      <c r="B17" s="21" t="s">
        <v>63</v>
      </c>
      <c r="C17" s="22">
        <f t="shared" si="0"/>
        <v>202424000</v>
      </c>
      <c r="D17" s="22">
        <v>41770000</v>
      </c>
      <c r="E17" s="39">
        <v>160654000</v>
      </c>
    </row>
    <row r="18" spans="1:5" ht="15">
      <c r="A18" s="20">
        <v>11</v>
      </c>
      <c r="B18" s="28" t="s">
        <v>64</v>
      </c>
      <c r="C18" s="22">
        <f t="shared" si="0"/>
        <v>6534424.7</v>
      </c>
      <c r="D18" s="22">
        <v>0</v>
      </c>
      <c r="E18" s="39">
        <v>6534424.7</v>
      </c>
    </row>
    <row r="19" spans="1:5" ht="15">
      <c r="A19" s="20">
        <v>12</v>
      </c>
      <c r="B19" s="28" t="s">
        <v>65</v>
      </c>
      <c r="C19" s="22">
        <f t="shared" si="0"/>
        <v>74245000</v>
      </c>
      <c r="D19" s="22">
        <v>10500000</v>
      </c>
      <c r="E19" s="39">
        <v>63745000</v>
      </c>
    </row>
    <row r="20" spans="1:5" ht="15">
      <c r="A20" s="20">
        <v>13</v>
      </c>
      <c r="B20" s="28" t="s">
        <v>66</v>
      </c>
      <c r="C20" s="22">
        <f t="shared" si="0"/>
        <v>68174900</v>
      </c>
      <c r="D20" s="22">
        <v>0</v>
      </c>
      <c r="E20" s="39">
        <v>68174900</v>
      </c>
    </row>
    <row r="21" spans="1:5" ht="15">
      <c r="A21" s="20">
        <v>14</v>
      </c>
      <c r="B21" s="28" t="s">
        <v>76</v>
      </c>
      <c r="C21" s="22">
        <f t="shared" si="0"/>
        <v>0</v>
      </c>
      <c r="D21" s="22">
        <v>0</v>
      </c>
      <c r="E21" s="39">
        <v>0</v>
      </c>
    </row>
    <row r="22" spans="1:5" ht="15">
      <c r="A22" s="20">
        <v>15</v>
      </c>
      <c r="B22" s="28" t="s">
        <v>77</v>
      </c>
      <c r="C22" s="22">
        <f t="shared" si="0"/>
        <v>3550000</v>
      </c>
      <c r="D22" s="22">
        <v>0</v>
      </c>
      <c r="E22" s="39">
        <v>3550000</v>
      </c>
    </row>
    <row r="23" spans="1:5" ht="15">
      <c r="A23" s="20">
        <v>16</v>
      </c>
      <c r="B23" s="37" t="s">
        <v>85</v>
      </c>
      <c r="C23" s="22">
        <f t="shared" si="0"/>
        <v>0</v>
      </c>
      <c r="D23" s="22">
        <v>0</v>
      </c>
      <c r="E23" s="22">
        <v>0</v>
      </c>
    </row>
    <row r="24" spans="1:5" ht="30">
      <c r="A24" s="20">
        <v>17</v>
      </c>
      <c r="B24" s="38" t="s">
        <v>82</v>
      </c>
      <c r="C24" s="22">
        <f t="shared" si="0"/>
        <v>0</v>
      </c>
      <c r="D24" s="22">
        <v>0</v>
      </c>
      <c r="E24" s="22">
        <v>0</v>
      </c>
    </row>
    <row r="25" spans="1:5" ht="15">
      <c r="A25" s="20">
        <v>18</v>
      </c>
      <c r="B25" s="37" t="s">
        <v>83</v>
      </c>
      <c r="C25" s="22">
        <f t="shared" si="0"/>
        <v>0</v>
      </c>
      <c r="D25" s="22">
        <v>0</v>
      </c>
      <c r="E25" s="22">
        <v>0</v>
      </c>
    </row>
    <row r="26" spans="1:5" ht="30">
      <c r="A26" s="20">
        <v>19</v>
      </c>
      <c r="B26" s="38" t="s">
        <v>84</v>
      </c>
      <c r="C26" s="22">
        <f t="shared" si="0"/>
        <v>0</v>
      </c>
      <c r="D26" s="22">
        <v>0</v>
      </c>
      <c r="E26" s="22">
        <v>0</v>
      </c>
    </row>
    <row r="27" spans="1:5" ht="15.75">
      <c r="A27" s="202" t="s">
        <v>67</v>
      </c>
      <c r="B27" s="202"/>
      <c r="C27" s="23">
        <f>SUM(C8:C26)</f>
        <v>830858652.47</v>
      </c>
      <c r="D27" s="23">
        <f>SUM(D8:D26)</f>
        <v>137305579.47</v>
      </c>
      <c r="E27" s="23">
        <f>SUM(E8:E26)</f>
        <v>693553073</v>
      </c>
    </row>
    <row r="28" spans="1:5" ht="15.75">
      <c r="A28" s="24"/>
      <c r="B28" s="24"/>
      <c r="C28" s="25"/>
      <c r="D28" s="25"/>
      <c r="E28" s="26"/>
    </row>
    <row r="29" spans="1:5" ht="15.75">
      <c r="A29" s="24"/>
      <c r="B29" s="24"/>
      <c r="C29" s="25"/>
      <c r="D29" s="25"/>
      <c r="E29" s="26"/>
    </row>
    <row r="30" spans="1:5" ht="15.75">
      <c r="A30" s="203" t="s">
        <v>79</v>
      </c>
      <c r="B30" s="203"/>
      <c r="C30" s="203"/>
      <c r="D30" s="203"/>
      <c r="E30" s="203"/>
    </row>
  </sheetData>
  <sheetProtection/>
  <mergeCells count="9">
    <mergeCell ref="A27:B27"/>
    <mergeCell ref="A30:E30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7">
      <selection activeCell="C31" sqref="C31"/>
    </sheetView>
  </sheetViews>
  <sheetFormatPr defaultColWidth="9.140625" defaultRowHeight="15"/>
  <cols>
    <col min="2" max="2" width="27.57421875" style="0" customWidth="1"/>
    <col min="3" max="3" width="19.57421875" style="0" customWidth="1"/>
    <col min="4" max="4" width="18.28125" style="0" customWidth="1"/>
    <col min="5" max="5" width="19.140625" style="0" customWidth="1"/>
  </cols>
  <sheetData>
    <row r="2" spans="1:5" ht="61.5" customHeight="1">
      <c r="A2" s="206" t="s">
        <v>74</v>
      </c>
      <c r="B2" s="206"/>
      <c r="C2" s="206"/>
      <c r="D2" s="206"/>
      <c r="E2" s="206"/>
    </row>
    <row r="3" spans="1:5" ht="15.75">
      <c r="A3" s="18"/>
      <c r="C3" s="19" t="s">
        <v>87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02" t="s">
        <v>0</v>
      </c>
      <c r="B5" s="202" t="s">
        <v>52</v>
      </c>
      <c r="C5" s="202" t="s">
        <v>69</v>
      </c>
      <c r="D5" s="213" t="s">
        <v>70</v>
      </c>
      <c r="E5" s="210" t="s">
        <v>73</v>
      </c>
    </row>
    <row r="6" spans="1:5" ht="54" customHeight="1">
      <c r="A6" s="202"/>
      <c r="B6" s="202"/>
      <c r="C6" s="202"/>
      <c r="D6" s="213"/>
      <c r="E6" s="211"/>
    </row>
    <row r="7" spans="1:5" ht="15">
      <c r="A7" s="20">
        <v>1</v>
      </c>
      <c r="B7" s="21" t="s">
        <v>54</v>
      </c>
      <c r="C7" s="22">
        <f>D7+E7</f>
        <v>140416792.84</v>
      </c>
      <c r="D7" s="41">
        <v>35540887.47</v>
      </c>
      <c r="E7" s="42">
        <v>104875905.37</v>
      </c>
    </row>
    <row r="8" spans="1:5" ht="15">
      <c r="A8" s="20">
        <v>2</v>
      </c>
      <c r="B8" s="40" t="s">
        <v>86</v>
      </c>
      <c r="C8" s="22">
        <f aca="true" t="shared" si="0" ref="C8:C26">D8+E8</f>
        <v>57714000</v>
      </c>
      <c r="D8" s="41">
        <v>30304000</v>
      </c>
      <c r="E8" s="42">
        <v>27410000</v>
      </c>
    </row>
    <row r="9" spans="1:5" ht="30">
      <c r="A9" s="20">
        <v>3</v>
      </c>
      <c r="B9" s="21" t="s">
        <v>56</v>
      </c>
      <c r="C9" s="22">
        <f t="shared" si="0"/>
        <v>7000000</v>
      </c>
      <c r="D9" s="41">
        <v>0</v>
      </c>
      <c r="E9" s="42">
        <v>7000000</v>
      </c>
    </row>
    <row r="10" spans="1:5" ht="15">
      <c r="A10" s="20">
        <v>4</v>
      </c>
      <c r="B10" s="21" t="s">
        <v>58</v>
      </c>
      <c r="C10" s="22">
        <f t="shared" si="0"/>
        <v>620125</v>
      </c>
      <c r="D10" s="41">
        <v>620125</v>
      </c>
      <c r="E10" s="42">
        <v>0</v>
      </c>
    </row>
    <row r="11" spans="1:5" ht="30">
      <c r="A11" s="20">
        <v>5</v>
      </c>
      <c r="B11" s="21" t="s">
        <v>59</v>
      </c>
      <c r="C11" s="22">
        <f t="shared" si="0"/>
        <v>24292166</v>
      </c>
      <c r="D11" s="41">
        <v>1000000</v>
      </c>
      <c r="E11" s="42">
        <v>23292166</v>
      </c>
    </row>
    <row r="12" spans="1:5" ht="30">
      <c r="A12" s="20">
        <v>6</v>
      </c>
      <c r="B12" s="21" t="s">
        <v>60</v>
      </c>
      <c r="C12" s="22">
        <f t="shared" si="0"/>
        <v>22656325</v>
      </c>
      <c r="D12" s="41">
        <v>6756225</v>
      </c>
      <c r="E12" s="42">
        <v>15900100</v>
      </c>
    </row>
    <row r="13" spans="1:5" ht="15">
      <c r="A13" s="20">
        <v>7</v>
      </c>
      <c r="B13" s="21" t="s">
        <v>61</v>
      </c>
      <c r="C13" s="22">
        <f t="shared" si="0"/>
        <v>8143000</v>
      </c>
      <c r="D13" s="41">
        <v>1043000</v>
      </c>
      <c r="E13" s="42">
        <v>7100000</v>
      </c>
    </row>
    <row r="14" spans="1:5" ht="15">
      <c r="A14" s="20">
        <v>8</v>
      </c>
      <c r="B14" s="21" t="s">
        <v>62</v>
      </c>
      <c r="C14" s="22">
        <f t="shared" si="0"/>
        <v>239187919</v>
      </c>
      <c r="D14" s="41">
        <v>35100000</v>
      </c>
      <c r="E14" s="42">
        <v>204087919</v>
      </c>
    </row>
    <row r="15" spans="1:5" ht="15">
      <c r="A15" s="20">
        <v>9</v>
      </c>
      <c r="B15" s="21" t="s">
        <v>63</v>
      </c>
      <c r="C15" s="22">
        <f t="shared" si="0"/>
        <v>296344100</v>
      </c>
      <c r="D15" s="41">
        <v>73470000</v>
      </c>
      <c r="E15" s="42">
        <v>222874100</v>
      </c>
    </row>
    <row r="16" spans="1:5" ht="15">
      <c r="A16" s="20">
        <v>10</v>
      </c>
      <c r="B16" s="28" t="s">
        <v>64</v>
      </c>
      <c r="C16" s="22">
        <f t="shared" si="0"/>
        <v>7222133.38</v>
      </c>
      <c r="D16" s="41">
        <v>0</v>
      </c>
      <c r="E16" s="42">
        <v>7222133.38</v>
      </c>
    </row>
    <row r="17" spans="1:5" ht="15">
      <c r="A17" s="20">
        <v>11</v>
      </c>
      <c r="B17" s="28" t="s">
        <v>65</v>
      </c>
      <c r="C17" s="22">
        <f t="shared" si="0"/>
        <v>88245000</v>
      </c>
      <c r="D17" s="41">
        <v>10500000</v>
      </c>
      <c r="E17" s="42">
        <v>77745000</v>
      </c>
    </row>
    <row r="18" spans="1:5" ht="15">
      <c r="A18" s="20">
        <v>12</v>
      </c>
      <c r="B18" s="28" t="s">
        <v>66</v>
      </c>
      <c r="C18" s="22">
        <f t="shared" si="0"/>
        <v>69293300</v>
      </c>
      <c r="D18" s="41">
        <v>0</v>
      </c>
      <c r="E18" s="42">
        <v>69293300</v>
      </c>
    </row>
    <row r="19" spans="1:5" ht="15">
      <c r="A19" s="20">
        <v>13</v>
      </c>
      <c r="B19" s="28" t="s">
        <v>77</v>
      </c>
      <c r="C19" s="22">
        <f t="shared" si="0"/>
        <v>3550000</v>
      </c>
      <c r="D19" s="41">
        <v>0</v>
      </c>
      <c r="E19" s="42">
        <v>3550000</v>
      </c>
    </row>
    <row r="20" spans="1:5" ht="15">
      <c r="A20" s="20">
        <v>14</v>
      </c>
      <c r="B20" s="21" t="s">
        <v>57</v>
      </c>
      <c r="C20" s="22">
        <f>D20+E20</f>
        <v>0</v>
      </c>
      <c r="D20" s="41">
        <v>0</v>
      </c>
      <c r="E20" s="42">
        <v>0</v>
      </c>
    </row>
    <row r="21" spans="1:5" ht="15">
      <c r="A21" s="20">
        <v>15</v>
      </c>
      <c r="B21" s="28" t="s">
        <v>76</v>
      </c>
      <c r="C21" s="22">
        <f>D21+E21</f>
        <v>0</v>
      </c>
      <c r="D21" s="41">
        <v>0</v>
      </c>
      <c r="E21" s="42">
        <v>0</v>
      </c>
    </row>
    <row r="22" spans="1:5" ht="15">
      <c r="A22" s="20">
        <v>16</v>
      </c>
      <c r="B22" s="37" t="s">
        <v>85</v>
      </c>
      <c r="C22" s="22">
        <f t="shared" si="0"/>
        <v>0</v>
      </c>
      <c r="D22" s="41">
        <v>0</v>
      </c>
      <c r="E22" s="41">
        <v>0</v>
      </c>
    </row>
    <row r="23" spans="1:5" ht="30">
      <c r="A23" s="20">
        <v>17</v>
      </c>
      <c r="B23" s="38" t="s">
        <v>82</v>
      </c>
      <c r="C23" s="22">
        <f t="shared" si="0"/>
        <v>0</v>
      </c>
      <c r="D23" s="22">
        <v>0</v>
      </c>
      <c r="E23" s="22">
        <v>0</v>
      </c>
    </row>
    <row r="24" spans="1:5" ht="15">
      <c r="A24" s="20">
        <v>18</v>
      </c>
      <c r="B24" s="37" t="s">
        <v>83</v>
      </c>
      <c r="C24" s="22">
        <f t="shared" si="0"/>
        <v>0</v>
      </c>
      <c r="D24" s="22">
        <v>0</v>
      </c>
      <c r="E24" s="22">
        <v>0</v>
      </c>
    </row>
    <row r="25" spans="1:5" ht="30">
      <c r="A25" s="20">
        <v>19</v>
      </c>
      <c r="B25" s="38" t="s">
        <v>84</v>
      </c>
      <c r="C25" s="22">
        <f t="shared" si="0"/>
        <v>0</v>
      </c>
      <c r="D25" s="22">
        <v>0</v>
      </c>
      <c r="E25" s="22">
        <v>0</v>
      </c>
    </row>
    <row r="26" spans="1:5" ht="15">
      <c r="A26" s="20">
        <v>20</v>
      </c>
      <c r="B26" s="38" t="s">
        <v>88</v>
      </c>
      <c r="C26" s="22">
        <f t="shared" si="0"/>
        <v>0</v>
      </c>
      <c r="D26" s="22">
        <v>0</v>
      </c>
      <c r="E26" s="22">
        <v>0</v>
      </c>
    </row>
    <row r="27" spans="1:5" ht="15.75">
      <c r="A27" s="202" t="s">
        <v>67</v>
      </c>
      <c r="B27" s="202"/>
      <c r="C27" s="23">
        <f>SUM(C7:C25)</f>
        <v>964684861.22</v>
      </c>
      <c r="D27" s="23">
        <f>SUM(D7:D25)</f>
        <v>194334237.47</v>
      </c>
      <c r="E27" s="23">
        <f>SUM(E7:E25)</f>
        <v>770350623.75</v>
      </c>
    </row>
    <row r="28" spans="1:5" ht="15.75">
      <c r="A28" s="24"/>
      <c r="B28" s="24"/>
      <c r="C28" s="25"/>
      <c r="D28" s="25"/>
      <c r="E28" s="26"/>
    </row>
    <row r="29" spans="1:5" ht="15.75">
      <c r="A29" s="24"/>
      <c r="B29" s="24"/>
      <c r="C29" s="25"/>
      <c r="D29" s="25"/>
      <c r="E29" s="26"/>
    </row>
    <row r="30" spans="1:5" ht="15.75">
      <c r="A30" s="203" t="s">
        <v>79</v>
      </c>
      <c r="B30" s="203"/>
      <c r="C30" s="203"/>
      <c r="D30" s="203"/>
      <c r="E30" s="203"/>
    </row>
  </sheetData>
  <sheetProtection/>
  <mergeCells count="8">
    <mergeCell ref="A27:B27"/>
    <mergeCell ref="A30:E30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4">
      <selection activeCell="E16" sqref="E16"/>
    </sheetView>
  </sheetViews>
  <sheetFormatPr defaultColWidth="9.140625" defaultRowHeight="15"/>
  <cols>
    <col min="2" max="2" width="27.57421875" style="0" customWidth="1"/>
    <col min="3" max="3" width="19.57421875" style="0" customWidth="1"/>
    <col min="4" max="4" width="18.28125" style="0" customWidth="1"/>
    <col min="5" max="5" width="19.140625" style="0" customWidth="1"/>
  </cols>
  <sheetData>
    <row r="2" spans="1:5" ht="61.5" customHeight="1">
      <c r="A2" s="206" t="s">
        <v>74</v>
      </c>
      <c r="B2" s="206"/>
      <c r="C2" s="206"/>
      <c r="D2" s="206"/>
      <c r="E2" s="206"/>
    </row>
    <row r="3" spans="1:5" ht="15.75">
      <c r="A3" s="18"/>
      <c r="C3" s="19" t="s">
        <v>89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02" t="s">
        <v>0</v>
      </c>
      <c r="B5" s="202" t="s">
        <v>52</v>
      </c>
      <c r="C5" s="202" t="s">
        <v>69</v>
      </c>
      <c r="D5" s="213" t="s">
        <v>70</v>
      </c>
      <c r="E5" s="210" t="s">
        <v>73</v>
      </c>
    </row>
    <row r="6" spans="1:5" ht="54" customHeight="1">
      <c r="A6" s="202"/>
      <c r="B6" s="202"/>
      <c r="C6" s="202"/>
      <c r="D6" s="213"/>
      <c r="E6" s="211"/>
    </row>
    <row r="7" spans="1:5" ht="15">
      <c r="A7" s="20">
        <v>1</v>
      </c>
      <c r="B7" s="21" t="s">
        <v>93</v>
      </c>
      <c r="C7" s="22">
        <f>D7+E7</f>
        <v>140416792.84</v>
      </c>
      <c r="D7" s="41">
        <v>45918175.87</v>
      </c>
      <c r="E7" s="43">
        <v>94498616.97</v>
      </c>
    </row>
    <row r="8" spans="1:5" ht="15">
      <c r="A8" s="20">
        <v>2</v>
      </c>
      <c r="B8" s="40" t="s">
        <v>90</v>
      </c>
      <c r="C8" s="22">
        <f aca="true" t="shared" si="0" ref="C8:C26">D8+E8</f>
        <v>57714000</v>
      </c>
      <c r="D8" s="41">
        <v>30304000</v>
      </c>
      <c r="E8" s="42">
        <v>27410000</v>
      </c>
    </row>
    <row r="9" spans="1:5" ht="30">
      <c r="A9" s="20">
        <v>3</v>
      </c>
      <c r="B9" s="21" t="s">
        <v>56</v>
      </c>
      <c r="C9" s="22">
        <f t="shared" si="0"/>
        <v>7000000</v>
      </c>
      <c r="D9" s="41">
        <v>0</v>
      </c>
      <c r="E9" s="42">
        <v>7000000</v>
      </c>
    </row>
    <row r="10" spans="1:5" ht="15">
      <c r="A10" s="20">
        <v>4</v>
      </c>
      <c r="B10" s="21" t="s">
        <v>94</v>
      </c>
      <c r="C10" s="22">
        <f t="shared" si="0"/>
        <v>620125</v>
      </c>
      <c r="D10" s="41">
        <v>620125</v>
      </c>
      <c r="E10" s="42">
        <v>0</v>
      </c>
    </row>
    <row r="11" spans="1:5" ht="30">
      <c r="A11" s="20">
        <v>5</v>
      </c>
      <c r="B11" s="21" t="s">
        <v>59</v>
      </c>
      <c r="C11" s="22">
        <f t="shared" si="0"/>
        <v>24292166</v>
      </c>
      <c r="D11" s="41">
        <v>1000000</v>
      </c>
      <c r="E11" s="42">
        <v>23292166</v>
      </c>
    </row>
    <row r="12" spans="1:5" ht="30">
      <c r="A12" s="20">
        <v>6</v>
      </c>
      <c r="B12" s="21" t="s">
        <v>95</v>
      </c>
      <c r="C12" s="22">
        <f t="shared" si="0"/>
        <v>22656325</v>
      </c>
      <c r="D12" s="41">
        <v>6756225</v>
      </c>
      <c r="E12" s="42">
        <v>15900100</v>
      </c>
    </row>
    <row r="13" spans="1:5" ht="15">
      <c r="A13" s="20">
        <v>7</v>
      </c>
      <c r="B13" s="21" t="s">
        <v>61</v>
      </c>
      <c r="C13" s="22">
        <f t="shared" si="0"/>
        <v>10654000</v>
      </c>
      <c r="D13" s="41">
        <v>1043000</v>
      </c>
      <c r="E13" s="44">
        <v>9611000</v>
      </c>
    </row>
    <row r="14" spans="1:5" ht="15">
      <c r="A14" s="20">
        <v>8</v>
      </c>
      <c r="B14" s="21" t="s">
        <v>62</v>
      </c>
      <c r="C14" s="22">
        <f t="shared" si="0"/>
        <v>240087919</v>
      </c>
      <c r="D14" s="41">
        <v>58425250</v>
      </c>
      <c r="E14" s="44">
        <v>181662669</v>
      </c>
    </row>
    <row r="15" spans="1:5" ht="15">
      <c r="A15" s="20">
        <v>9</v>
      </c>
      <c r="B15" s="21" t="s">
        <v>91</v>
      </c>
      <c r="C15" s="22">
        <f t="shared" si="0"/>
        <v>322744100</v>
      </c>
      <c r="D15" s="41">
        <v>73970000</v>
      </c>
      <c r="E15" s="44">
        <v>248774100</v>
      </c>
    </row>
    <row r="16" spans="1:5" ht="15">
      <c r="A16" s="20">
        <v>10</v>
      </c>
      <c r="B16" s="28" t="s">
        <v>64</v>
      </c>
      <c r="C16" s="22">
        <f t="shared" si="0"/>
        <v>7222133.38</v>
      </c>
      <c r="D16" s="41">
        <v>0</v>
      </c>
      <c r="E16" s="42">
        <v>7222133.38</v>
      </c>
    </row>
    <row r="17" spans="1:5" ht="15">
      <c r="A17" s="20">
        <v>11</v>
      </c>
      <c r="B17" s="28" t="s">
        <v>65</v>
      </c>
      <c r="C17" s="22">
        <f t="shared" si="0"/>
        <v>96815000</v>
      </c>
      <c r="D17" s="41">
        <v>10500000</v>
      </c>
      <c r="E17" s="44">
        <v>86315000</v>
      </c>
    </row>
    <row r="18" spans="1:5" ht="15">
      <c r="A18" s="20">
        <v>12</v>
      </c>
      <c r="B18" s="28" t="s">
        <v>66</v>
      </c>
      <c r="C18" s="22">
        <f t="shared" si="0"/>
        <v>88283400</v>
      </c>
      <c r="D18" s="41">
        <v>0</v>
      </c>
      <c r="E18" s="44">
        <v>88283400</v>
      </c>
    </row>
    <row r="19" spans="1:5" ht="15">
      <c r="A19" s="20">
        <v>13</v>
      </c>
      <c r="B19" s="28" t="s">
        <v>77</v>
      </c>
      <c r="C19" s="22">
        <f t="shared" si="0"/>
        <v>3550000</v>
      </c>
      <c r="D19" s="41">
        <v>0</v>
      </c>
      <c r="E19" s="42">
        <v>3550000</v>
      </c>
    </row>
    <row r="20" spans="1:5" ht="15">
      <c r="A20" s="20">
        <v>14</v>
      </c>
      <c r="B20" s="21" t="s">
        <v>57</v>
      </c>
      <c r="C20" s="22">
        <f t="shared" si="0"/>
        <v>0</v>
      </c>
      <c r="D20" s="41">
        <v>0</v>
      </c>
      <c r="E20" s="42">
        <v>0</v>
      </c>
    </row>
    <row r="21" spans="1:5" ht="15">
      <c r="A21" s="20">
        <v>15</v>
      </c>
      <c r="B21" s="28" t="s">
        <v>76</v>
      </c>
      <c r="C21" s="22">
        <f t="shared" si="0"/>
        <v>0</v>
      </c>
      <c r="D21" s="41">
        <v>0</v>
      </c>
      <c r="E21" s="42">
        <v>0</v>
      </c>
    </row>
    <row r="22" spans="1:5" ht="15">
      <c r="A22" s="20">
        <v>16</v>
      </c>
      <c r="B22" s="37" t="s">
        <v>85</v>
      </c>
      <c r="C22" s="22">
        <f t="shared" si="0"/>
        <v>0</v>
      </c>
      <c r="D22" s="41">
        <v>0</v>
      </c>
      <c r="E22" s="41">
        <v>0</v>
      </c>
    </row>
    <row r="23" spans="1:5" ht="30">
      <c r="A23" s="20">
        <v>17</v>
      </c>
      <c r="B23" s="38" t="s">
        <v>82</v>
      </c>
      <c r="C23" s="22">
        <f t="shared" si="0"/>
        <v>0</v>
      </c>
      <c r="D23" s="22">
        <v>0</v>
      </c>
      <c r="E23" s="22">
        <v>0</v>
      </c>
    </row>
    <row r="24" spans="1:5" ht="15">
      <c r="A24" s="20">
        <v>18</v>
      </c>
      <c r="B24" s="37" t="s">
        <v>83</v>
      </c>
      <c r="C24" s="22">
        <f t="shared" si="0"/>
        <v>0</v>
      </c>
      <c r="D24" s="22">
        <v>0</v>
      </c>
      <c r="E24" s="22">
        <v>0</v>
      </c>
    </row>
    <row r="25" spans="1:5" ht="30">
      <c r="A25" s="20">
        <v>19</v>
      </c>
      <c r="B25" s="38" t="s">
        <v>84</v>
      </c>
      <c r="C25" s="22">
        <f t="shared" si="0"/>
        <v>0</v>
      </c>
      <c r="D25" s="22">
        <v>0</v>
      </c>
      <c r="E25" s="22">
        <v>0</v>
      </c>
    </row>
    <row r="26" spans="1:5" ht="15">
      <c r="A26" s="20">
        <v>20</v>
      </c>
      <c r="B26" s="38" t="s">
        <v>92</v>
      </c>
      <c r="C26" s="22">
        <f t="shared" si="0"/>
        <v>0</v>
      </c>
      <c r="D26" s="22">
        <v>0</v>
      </c>
      <c r="E26" s="22">
        <v>0</v>
      </c>
    </row>
    <row r="27" spans="1:5" ht="15.75">
      <c r="A27" s="202" t="s">
        <v>67</v>
      </c>
      <c r="B27" s="202"/>
      <c r="C27" s="23">
        <f>SUM(C7:C26)</f>
        <v>1022055961.22</v>
      </c>
      <c r="D27" s="23">
        <f>SUM(D7:D26)</f>
        <v>228536775.87</v>
      </c>
      <c r="E27" s="23">
        <f>SUM(E7:E26)</f>
        <v>793519185.35</v>
      </c>
    </row>
    <row r="28" spans="1:5" ht="15.75">
      <c r="A28" s="24"/>
      <c r="B28" s="24"/>
      <c r="C28" s="25"/>
      <c r="D28" s="25"/>
      <c r="E28" s="26"/>
    </row>
    <row r="29" spans="1:5" ht="15.75">
      <c r="A29" s="24"/>
      <c r="B29" s="24"/>
      <c r="C29" s="25"/>
      <c r="D29" s="25"/>
      <c r="E29" s="26"/>
    </row>
    <row r="30" spans="1:5" ht="15.75">
      <c r="A30" s="203" t="s">
        <v>79</v>
      </c>
      <c r="B30" s="203"/>
      <c r="C30" s="203"/>
      <c r="D30" s="203"/>
      <c r="E30" s="203"/>
    </row>
  </sheetData>
  <sheetProtection/>
  <mergeCells count="8">
    <mergeCell ref="A27:B27"/>
    <mergeCell ref="A30:E30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28.7109375" style="0" customWidth="1"/>
    <col min="3" max="3" width="17.8515625" style="0" customWidth="1"/>
    <col min="4" max="4" width="16.57421875" style="0" customWidth="1"/>
    <col min="5" max="5" width="17.28125" style="0" customWidth="1"/>
  </cols>
  <sheetData>
    <row r="2" spans="1:5" ht="61.5" customHeight="1">
      <c r="A2" s="206" t="s">
        <v>74</v>
      </c>
      <c r="B2" s="206"/>
      <c r="C2" s="206"/>
      <c r="D2" s="206"/>
      <c r="E2" s="206"/>
    </row>
    <row r="3" spans="1:5" ht="15.75">
      <c r="A3" s="18"/>
      <c r="C3" s="19" t="s">
        <v>96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02" t="s">
        <v>0</v>
      </c>
      <c r="B5" s="202" t="s">
        <v>52</v>
      </c>
      <c r="C5" s="202" t="s">
        <v>69</v>
      </c>
      <c r="D5" s="213" t="s">
        <v>70</v>
      </c>
      <c r="E5" s="210" t="s">
        <v>73</v>
      </c>
    </row>
    <row r="6" spans="1:5" ht="54" customHeight="1">
      <c r="A6" s="202"/>
      <c r="B6" s="202"/>
      <c r="C6" s="202"/>
      <c r="D6" s="213"/>
      <c r="E6" s="211"/>
    </row>
    <row r="7" spans="1:5" ht="15">
      <c r="A7" s="20">
        <v>1</v>
      </c>
      <c r="B7" s="21" t="s">
        <v>93</v>
      </c>
      <c r="C7" s="22">
        <f>D7+E7</f>
        <v>140416792.84</v>
      </c>
      <c r="D7" s="41">
        <v>64565167.02</v>
      </c>
      <c r="E7" s="39">
        <v>75851625.82</v>
      </c>
    </row>
    <row r="8" spans="1:5" ht="15">
      <c r="A8" s="20">
        <v>2</v>
      </c>
      <c r="B8" s="40" t="s">
        <v>90</v>
      </c>
      <c r="C8" s="22">
        <f aca="true" t="shared" si="0" ref="C8:C26">D8+E8</f>
        <v>57714000</v>
      </c>
      <c r="D8" s="41">
        <v>30304000</v>
      </c>
      <c r="E8" s="39">
        <f>25210000+2200000</f>
        <v>27410000</v>
      </c>
    </row>
    <row r="9" spans="1:5" ht="30">
      <c r="A9" s="20">
        <v>3</v>
      </c>
      <c r="B9" s="21" t="s">
        <v>56</v>
      </c>
      <c r="C9" s="22">
        <f t="shared" si="0"/>
        <v>7000000</v>
      </c>
      <c r="D9" s="41">
        <v>0</v>
      </c>
      <c r="E9" s="39">
        <v>7000000</v>
      </c>
    </row>
    <row r="10" spans="1:5" ht="15">
      <c r="A10" s="20">
        <v>4</v>
      </c>
      <c r="B10" s="21" t="s">
        <v>94</v>
      </c>
      <c r="C10" s="22">
        <f t="shared" si="0"/>
        <v>620125</v>
      </c>
      <c r="D10" s="41">
        <v>620125</v>
      </c>
      <c r="E10" s="42">
        <v>0</v>
      </c>
    </row>
    <row r="11" spans="1:5" ht="30">
      <c r="A11" s="20">
        <v>5</v>
      </c>
      <c r="B11" s="21" t="s">
        <v>59</v>
      </c>
      <c r="C11" s="22">
        <f t="shared" si="0"/>
        <v>34292166</v>
      </c>
      <c r="D11" s="41">
        <v>8000000</v>
      </c>
      <c r="E11" s="39">
        <v>26292166</v>
      </c>
    </row>
    <row r="12" spans="1:5" ht="30">
      <c r="A12" s="20">
        <v>6</v>
      </c>
      <c r="B12" s="21" t="s">
        <v>95</v>
      </c>
      <c r="C12" s="22">
        <f t="shared" si="0"/>
        <v>37299625</v>
      </c>
      <c r="D12" s="41">
        <v>8670225</v>
      </c>
      <c r="E12" s="39">
        <v>28629400</v>
      </c>
    </row>
    <row r="13" spans="1:5" ht="15">
      <c r="A13" s="20">
        <v>7</v>
      </c>
      <c r="B13" s="21" t="s">
        <v>97</v>
      </c>
      <c r="C13" s="22">
        <f t="shared" si="0"/>
        <v>13054000</v>
      </c>
      <c r="D13" s="41">
        <v>8143000</v>
      </c>
      <c r="E13" s="39">
        <v>4911000</v>
      </c>
    </row>
    <row r="14" spans="1:5" ht="15">
      <c r="A14" s="20">
        <v>8</v>
      </c>
      <c r="B14" s="21" t="s">
        <v>62</v>
      </c>
      <c r="C14" s="22">
        <f t="shared" si="0"/>
        <v>248388531</v>
      </c>
      <c r="D14" s="41">
        <v>73995250</v>
      </c>
      <c r="E14" s="39">
        <v>174393281</v>
      </c>
    </row>
    <row r="15" spans="1:5" ht="15">
      <c r="A15" s="20">
        <v>9</v>
      </c>
      <c r="B15" s="21" t="s">
        <v>91</v>
      </c>
      <c r="C15" s="22">
        <f t="shared" si="0"/>
        <v>361934100</v>
      </c>
      <c r="D15" s="41">
        <v>92895000</v>
      </c>
      <c r="E15" s="39">
        <v>269039100</v>
      </c>
    </row>
    <row r="16" spans="1:5" ht="15">
      <c r="A16" s="20">
        <v>10</v>
      </c>
      <c r="B16" s="28" t="s">
        <v>64</v>
      </c>
      <c r="C16" s="22">
        <f t="shared" si="0"/>
        <v>7222133.38</v>
      </c>
      <c r="D16" s="41">
        <v>0</v>
      </c>
      <c r="E16" s="39">
        <v>7222133.38</v>
      </c>
    </row>
    <row r="17" spans="1:5" ht="15">
      <c r="A17" s="20">
        <v>11</v>
      </c>
      <c r="B17" s="28" t="s">
        <v>65</v>
      </c>
      <c r="C17" s="22">
        <f t="shared" si="0"/>
        <v>106230000</v>
      </c>
      <c r="D17" s="41">
        <v>12500000</v>
      </c>
      <c r="E17" s="39">
        <v>93730000</v>
      </c>
    </row>
    <row r="18" spans="1:5" ht="15">
      <c r="A18" s="20">
        <v>12</v>
      </c>
      <c r="B18" s="28" t="s">
        <v>66</v>
      </c>
      <c r="C18" s="22">
        <f t="shared" si="0"/>
        <v>104703126</v>
      </c>
      <c r="D18" s="41">
        <v>10900900</v>
      </c>
      <c r="E18" s="39">
        <v>93802226</v>
      </c>
    </row>
    <row r="19" spans="1:5" ht="15">
      <c r="A19" s="20">
        <v>13</v>
      </c>
      <c r="B19" s="28" t="s">
        <v>98</v>
      </c>
      <c r="C19" s="22">
        <f>D19+E19</f>
        <v>6352500</v>
      </c>
      <c r="D19" s="41">
        <v>0</v>
      </c>
      <c r="E19" s="39">
        <v>6352500</v>
      </c>
    </row>
    <row r="20" spans="1:5" ht="15">
      <c r="A20" s="20">
        <v>14</v>
      </c>
      <c r="B20" s="21" t="s">
        <v>57</v>
      </c>
      <c r="C20" s="46">
        <v>0</v>
      </c>
      <c r="D20" s="41">
        <v>0</v>
      </c>
      <c r="E20" s="47">
        <v>0</v>
      </c>
    </row>
    <row r="21" spans="1:5" ht="15">
      <c r="A21" s="20">
        <v>15</v>
      </c>
      <c r="B21" s="28" t="s">
        <v>76</v>
      </c>
      <c r="C21" s="22">
        <f>D21+E21</f>
        <v>2000000</v>
      </c>
      <c r="D21" s="41">
        <v>0</v>
      </c>
      <c r="E21" s="39">
        <v>2000000</v>
      </c>
    </row>
    <row r="22" spans="1:5" ht="15">
      <c r="A22" s="20">
        <v>16</v>
      </c>
      <c r="B22" s="37" t="s">
        <v>99</v>
      </c>
      <c r="C22" s="46">
        <v>0</v>
      </c>
      <c r="D22" s="46">
        <v>0</v>
      </c>
      <c r="E22" s="46">
        <v>0</v>
      </c>
    </row>
    <row r="23" spans="1:5" ht="30">
      <c r="A23" s="20">
        <v>17</v>
      </c>
      <c r="B23" s="38" t="s">
        <v>82</v>
      </c>
      <c r="C23" s="22">
        <f t="shared" si="0"/>
        <v>0</v>
      </c>
      <c r="D23" s="22">
        <v>0</v>
      </c>
      <c r="E23" s="22">
        <v>0</v>
      </c>
    </row>
    <row r="24" spans="1:5" ht="15">
      <c r="A24" s="20">
        <v>18</v>
      </c>
      <c r="B24" s="37" t="s">
        <v>83</v>
      </c>
      <c r="C24" s="22">
        <f t="shared" si="0"/>
        <v>0</v>
      </c>
      <c r="D24" s="22">
        <v>0</v>
      </c>
      <c r="E24" s="22">
        <v>0</v>
      </c>
    </row>
    <row r="25" spans="1:5" ht="30">
      <c r="A25" s="20">
        <v>19</v>
      </c>
      <c r="B25" s="38" t="s">
        <v>84</v>
      </c>
      <c r="C25" s="22">
        <f t="shared" si="0"/>
        <v>2000000</v>
      </c>
      <c r="D25" s="22">
        <v>0</v>
      </c>
      <c r="E25" s="39">
        <v>2000000</v>
      </c>
    </row>
    <row r="26" spans="1:5" ht="15">
      <c r="A26" s="20">
        <v>20</v>
      </c>
      <c r="B26" s="38" t="s">
        <v>92</v>
      </c>
      <c r="C26" s="22">
        <f t="shared" si="0"/>
        <v>5600000</v>
      </c>
      <c r="D26" s="22">
        <v>0</v>
      </c>
      <c r="E26" s="39">
        <v>5600000</v>
      </c>
    </row>
    <row r="27" spans="1:5" ht="15.75">
      <c r="A27" s="202" t="s">
        <v>67</v>
      </c>
      <c r="B27" s="202"/>
      <c r="C27" s="45">
        <f>SUM(C7:C26)</f>
        <v>1134827099.22</v>
      </c>
      <c r="D27" s="45">
        <f>SUM(D7:D26)</f>
        <v>310593667.02</v>
      </c>
      <c r="E27" s="45">
        <f>SUM(E7:E26)</f>
        <v>824233432.1999999</v>
      </c>
    </row>
    <row r="28" spans="1:5" ht="15.75">
      <c r="A28" s="24"/>
      <c r="B28" s="24"/>
      <c r="C28" s="25"/>
      <c r="D28" s="25"/>
      <c r="E28" s="26"/>
    </row>
    <row r="29" spans="1:5" ht="15.75">
      <c r="A29" s="24"/>
      <c r="B29" s="24"/>
      <c r="C29" s="25"/>
      <c r="D29" s="25"/>
      <c r="E29" s="26"/>
    </row>
    <row r="30" spans="1:5" ht="15.75">
      <c r="A30" s="203" t="s">
        <v>79</v>
      </c>
      <c r="B30" s="203"/>
      <c r="C30" s="203"/>
      <c r="D30" s="203"/>
      <c r="E30" s="203"/>
    </row>
  </sheetData>
  <sheetProtection/>
  <mergeCells count="8">
    <mergeCell ref="A27:B27"/>
    <mergeCell ref="A30:E30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I25" sqref="I25"/>
    </sheetView>
  </sheetViews>
  <sheetFormatPr defaultColWidth="9.140625" defaultRowHeight="15"/>
  <cols>
    <col min="2" max="2" width="28.7109375" style="0" customWidth="1"/>
    <col min="3" max="3" width="17.8515625" style="0" customWidth="1"/>
    <col min="4" max="4" width="16.57421875" style="0" customWidth="1"/>
    <col min="5" max="5" width="17.28125" style="0" customWidth="1"/>
  </cols>
  <sheetData>
    <row r="2" spans="1:5" ht="61.5" customHeight="1">
      <c r="A2" s="206" t="s">
        <v>74</v>
      </c>
      <c r="B2" s="206"/>
      <c r="C2" s="206"/>
      <c r="D2" s="206"/>
      <c r="E2" s="206"/>
    </row>
    <row r="3" spans="1:5" ht="15.75">
      <c r="A3" s="18"/>
      <c r="C3" s="19" t="s">
        <v>100</v>
      </c>
      <c r="D3" s="18"/>
      <c r="E3" s="18"/>
    </row>
    <row r="4" spans="1:5" ht="15.75">
      <c r="A4" s="18"/>
      <c r="B4" s="18"/>
      <c r="C4" s="18"/>
      <c r="D4" s="18"/>
      <c r="E4" s="18"/>
    </row>
    <row r="5" spans="1:5" ht="15" customHeight="1">
      <c r="A5" s="202" t="s">
        <v>0</v>
      </c>
      <c r="B5" s="202" t="s">
        <v>52</v>
      </c>
      <c r="C5" s="202" t="s">
        <v>69</v>
      </c>
      <c r="D5" s="213" t="s">
        <v>70</v>
      </c>
      <c r="E5" s="210" t="s">
        <v>73</v>
      </c>
    </row>
    <row r="6" spans="1:5" ht="54" customHeight="1">
      <c r="A6" s="202"/>
      <c r="B6" s="202"/>
      <c r="C6" s="202"/>
      <c r="D6" s="213"/>
      <c r="E6" s="211"/>
    </row>
    <row r="7" spans="1:5" ht="15.75">
      <c r="A7" s="20">
        <v>1</v>
      </c>
      <c r="B7" s="21" t="s">
        <v>93</v>
      </c>
      <c r="C7" s="22">
        <f>D7+E7</f>
        <v>140416792.84</v>
      </c>
      <c r="D7" s="41">
        <v>80291301.84</v>
      </c>
      <c r="E7" s="48">
        <v>60125491</v>
      </c>
    </row>
    <row r="8" spans="1:5" ht="15">
      <c r="A8" s="20">
        <v>2</v>
      </c>
      <c r="B8" s="40" t="s">
        <v>90</v>
      </c>
      <c r="C8" s="22">
        <f aca="true" t="shared" si="0" ref="C8:C26">D8+E8</f>
        <v>57714000</v>
      </c>
      <c r="D8" s="41">
        <v>30304000</v>
      </c>
      <c r="E8" s="39">
        <f>25210000+2200000</f>
        <v>27410000</v>
      </c>
    </row>
    <row r="9" spans="1:5" ht="30">
      <c r="A9" s="20">
        <v>3</v>
      </c>
      <c r="B9" s="21" t="s">
        <v>56</v>
      </c>
      <c r="C9" s="22">
        <f t="shared" si="0"/>
        <v>7000000</v>
      </c>
      <c r="D9" s="41">
        <v>0</v>
      </c>
      <c r="E9" s="39">
        <v>7000000</v>
      </c>
    </row>
    <row r="10" spans="1:5" ht="15">
      <c r="A10" s="20">
        <v>4</v>
      </c>
      <c r="B10" s="21" t="s">
        <v>94</v>
      </c>
      <c r="C10" s="22">
        <f t="shared" si="0"/>
        <v>620125</v>
      </c>
      <c r="D10" s="41">
        <v>620125</v>
      </c>
      <c r="E10" s="42">
        <v>0</v>
      </c>
    </row>
    <row r="11" spans="1:5" ht="30">
      <c r="A11" s="20">
        <v>5</v>
      </c>
      <c r="B11" s="21" t="s">
        <v>59</v>
      </c>
      <c r="C11" s="22">
        <f t="shared" si="0"/>
        <v>34292166</v>
      </c>
      <c r="D11" s="41">
        <v>8000000</v>
      </c>
      <c r="E11" s="39">
        <v>26292166</v>
      </c>
    </row>
    <row r="12" spans="1:5" ht="30">
      <c r="A12" s="20">
        <v>6</v>
      </c>
      <c r="B12" s="21" t="s">
        <v>95</v>
      </c>
      <c r="C12" s="22">
        <f t="shared" si="0"/>
        <v>59157825</v>
      </c>
      <c r="D12" s="41">
        <v>14124975</v>
      </c>
      <c r="E12" s="48">
        <v>45032850</v>
      </c>
    </row>
    <row r="13" spans="1:5" ht="15">
      <c r="A13" s="20">
        <v>7</v>
      </c>
      <c r="B13" s="21" t="s">
        <v>97</v>
      </c>
      <c r="C13" s="22">
        <f t="shared" si="0"/>
        <v>13054000</v>
      </c>
      <c r="D13" s="41">
        <v>8143000</v>
      </c>
      <c r="E13" s="39">
        <v>4911000</v>
      </c>
    </row>
    <row r="14" spans="1:5" ht="15.75">
      <c r="A14" s="20">
        <v>8</v>
      </c>
      <c r="B14" s="21" t="s">
        <v>62</v>
      </c>
      <c r="C14" s="22">
        <f t="shared" si="0"/>
        <v>262601681</v>
      </c>
      <c r="D14" s="41">
        <v>79595250</v>
      </c>
      <c r="E14" s="48">
        <v>183006431</v>
      </c>
    </row>
    <row r="15" spans="1:5" ht="15.75">
      <c r="A15" s="20">
        <v>9</v>
      </c>
      <c r="B15" s="21" t="s">
        <v>91</v>
      </c>
      <c r="C15" s="22">
        <f t="shared" si="0"/>
        <v>391584100</v>
      </c>
      <c r="D15" s="41">
        <v>122195000</v>
      </c>
      <c r="E15" s="48">
        <v>269389100</v>
      </c>
    </row>
    <row r="16" spans="1:5" ht="15.75">
      <c r="A16" s="20">
        <v>10</v>
      </c>
      <c r="B16" s="28" t="s">
        <v>64</v>
      </c>
      <c r="C16" s="22">
        <f t="shared" si="0"/>
        <v>8828471.74</v>
      </c>
      <c r="D16" s="41">
        <v>0</v>
      </c>
      <c r="E16" s="48">
        <v>8828471.74</v>
      </c>
    </row>
    <row r="17" spans="1:5" ht="15.75">
      <c r="A17" s="20">
        <v>11</v>
      </c>
      <c r="B17" s="28" t="s">
        <v>65</v>
      </c>
      <c r="C17" s="22">
        <f t="shared" si="0"/>
        <v>113951000</v>
      </c>
      <c r="D17" s="41">
        <v>12500000</v>
      </c>
      <c r="E17" s="48">
        <v>101451000</v>
      </c>
    </row>
    <row r="18" spans="1:5" ht="15.75">
      <c r="A18" s="20">
        <v>12</v>
      </c>
      <c r="B18" s="28" t="s">
        <v>66</v>
      </c>
      <c r="C18" s="22">
        <f t="shared" si="0"/>
        <v>146703126</v>
      </c>
      <c r="D18" s="41">
        <v>26465327</v>
      </c>
      <c r="E18" s="48">
        <v>120237799</v>
      </c>
    </row>
    <row r="19" spans="1:5" ht="15.75">
      <c r="A19" s="20">
        <v>13</v>
      </c>
      <c r="B19" s="28" t="s">
        <v>98</v>
      </c>
      <c r="C19" s="22">
        <f>D19+E19</f>
        <v>7852500</v>
      </c>
      <c r="D19" s="41">
        <v>0</v>
      </c>
      <c r="E19" s="48">
        <v>7852500</v>
      </c>
    </row>
    <row r="20" spans="1:5" ht="15">
      <c r="A20" s="20">
        <v>14</v>
      </c>
      <c r="B20" s="21" t="s">
        <v>57</v>
      </c>
      <c r="C20" s="46">
        <v>0</v>
      </c>
      <c r="D20" s="41">
        <v>0</v>
      </c>
      <c r="E20" s="47">
        <v>0</v>
      </c>
    </row>
    <row r="21" spans="1:5" ht="15.75">
      <c r="A21" s="20">
        <v>15</v>
      </c>
      <c r="B21" s="28" t="s">
        <v>76</v>
      </c>
      <c r="C21" s="22">
        <f>D21+E21</f>
        <v>5562500</v>
      </c>
      <c r="D21" s="41">
        <v>0</v>
      </c>
      <c r="E21" s="48">
        <v>5562500</v>
      </c>
    </row>
    <row r="22" spans="1:5" ht="15">
      <c r="A22" s="20">
        <v>16</v>
      </c>
      <c r="B22" s="37" t="s">
        <v>99</v>
      </c>
      <c r="C22" s="46">
        <v>0</v>
      </c>
      <c r="D22" s="46">
        <v>0</v>
      </c>
      <c r="E22" s="46">
        <v>0</v>
      </c>
    </row>
    <row r="23" spans="1:5" ht="30">
      <c r="A23" s="20">
        <v>17</v>
      </c>
      <c r="B23" s="38" t="s">
        <v>82</v>
      </c>
      <c r="C23" s="22">
        <f t="shared" si="0"/>
        <v>2446500</v>
      </c>
      <c r="D23" s="22">
        <v>0</v>
      </c>
      <c r="E23" s="48">
        <v>2446500</v>
      </c>
    </row>
    <row r="24" spans="1:5" ht="15">
      <c r="A24" s="20">
        <v>18</v>
      </c>
      <c r="B24" s="37" t="s">
        <v>83</v>
      </c>
      <c r="C24" s="22">
        <f t="shared" si="0"/>
        <v>0</v>
      </c>
      <c r="D24" s="22">
        <v>0</v>
      </c>
      <c r="E24" s="22">
        <v>0</v>
      </c>
    </row>
    <row r="25" spans="1:5" ht="30">
      <c r="A25" s="20">
        <v>19</v>
      </c>
      <c r="B25" s="38" t="s">
        <v>84</v>
      </c>
      <c r="C25" s="22">
        <f t="shared" si="0"/>
        <v>16469400</v>
      </c>
      <c r="D25" s="22">
        <v>0</v>
      </c>
      <c r="E25" s="48">
        <v>16469400</v>
      </c>
    </row>
    <row r="26" spans="1:5" ht="15">
      <c r="A26" s="20">
        <v>20</v>
      </c>
      <c r="B26" s="38" t="s">
        <v>92</v>
      </c>
      <c r="C26" s="22">
        <f t="shared" si="0"/>
        <v>5600000</v>
      </c>
      <c r="D26" s="22">
        <v>0</v>
      </c>
      <c r="E26" s="39">
        <v>5600000</v>
      </c>
    </row>
    <row r="27" spans="1:5" ht="15.75">
      <c r="A27" s="202" t="s">
        <v>67</v>
      </c>
      <c r="B27" s="202"/>
      <c r="C27" s="45">
        <f>SUM(C7:C26)</f>
        <v>1273854187.58</v>
      </c>
      <c r="D27" s="45">
        <f>SUM(D7:D26)</f>
        <v>382238978.84000003</v>
      </c>
      <c r="E27" s="45">
        <f>SUM(E7:E26)</f>
        <v>891615208.74</v>
      </c>
    </row>
    <row r="28" spans="1:5" ht="15.75">
      <c r="A28" s="24"/>
      <c r="B28" s="24"/>
      <c r="C28" s="25"/>
      <c r="D28" s="25"/>
      <c r="E28" s="26"/>
    </row>
    <row r="29" spans="1:5" ht="15.75">
      <c r="A29" s="24"/>
      <c r="B29" s="24"/>
      <c r="C29" s="25"/>
      <c r="D29" s="25"/>
      <c r="E29" s="26"/>
    </row>
    <row r="30" spans="1:5" ht="15.75">
      <c r="A30" s="203" t="s">
        <v>101</v>
      </c>
      <c r="B30" s="203"/>
      <c r="C30" s="203"/>
      <c r="D30" s="203"/>
      <c r="E30" s="203"/>
    </row>
  </sheetData>
  <sheetProtection/>
  <mergeCells count="8">
    <mergeCell ref="A27:B27"/>
    <mergeCell ref="A30:E30"/>
    <mergeCell ref="A2:E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2019-08-06T04:28:14Z</dcterms:modified>
  <cp:category/>
  <cp:version/>
  <cp:contentType/>
  <cp:contentStatus/>
</cp:coreProperties>
</file>